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0BB" lockStructure="1" lockWindows="1"/>
  <bookViews>
    <workbookView xWindow="120" yWindow="30" windowWidth="15600" windowHeight="10800" tabRatio="594"/>
  </bookViews>
  <sheets>
    <sheet name="Rekentool" sheetId="3" r:id="rId1"/>
    <sheet name="Veelgestelde vragen" sheetId="7" r:id="rId2"/>
    <sheet name="Techniek" sheetId="1" state="hidden" r:id="rId3"/>
    <sheet name="rekenoverzicht" sheetId="4" state="hidden" r:id="rId4"/>
    <sheet name="data Q en A" sheetId="6" state="hidden" r:id="rId5"/>
    <sheet name="Blad1" sheetId="8" state="hidden" r:id="rId6"/>
    <sheet name="Blad2" sheetId="9" r:id="rId7"/>
  </sheets>
  <definedNames>
    <definedName name="_xlnm.Print_Area" localSheetId="0">Rekentool!$A$1:$R$37</definedName>
    <definedName name="ja">Techniek!$K$7</definedName>
    <definedName name="nee">Techniek!$L$7:$L$8</definedName>
  </definedNames>
  <calcPr calcId="145621"/>
</workbook>
</file>

<file path=xl/calcChain.xml><?xml version="1.0" encoding="utf-8"?>
<calcChain xmlns="http://schemas.openxmlformats.org/spreadsheetml/2006/main">
  <c r="B27" i="1" l="1"/>
  <c r="B3" i="8"/>
  <c r="A3" i="8"/>
  <c r="B25" i="1"/>
  <c r="B99" i="1" s="1"/>
  <c r="B24" i="1"/>
  <c r="B95" i="1" s="1"/>
  <c r="E33" i="3"/>
  <c r="A99" i="1" l="1"/>
  <c r="A95" i="1"/>
  <c r="C12" i="4"/>
  <c r="M31" i="3" s="1"/>
  <c r="C99" i="1"/>
  <c r="C8" i="4"/>
  <c r="M30" i="3" s="1"/>
  <c r="C95" i="1"/>
  <c r="B13" i="1"/>
  <c r="B14" i="1" l="1"/>
  <c r="B15" i="1"/>
  <c r="D84" i="1"/>
  <c r="D5" i="7" l="1"/>
  <c r="D12" i="3" l="1"/>
  <c r="E37" i="3" l="1"/>
  <c r="E40" i="3" l="1"/>
  <c r="C4" i="4" l="1"/>
  <c r="M29" i="3" s="1"/>
  <c r="E29" i="3" l="1"/>
  <c r="E28" i="3"/>
  <c r="E27" i="3"/>
  <c r="B23" i="1" l="1"/>
  <c r="B110" i="1"/>
  <c r="E34" i="3" l="1"/>
  <c r="B130" i="1" l="1"/>
  <c r="B132" i="1"/>
  <c r="B131" i="1"/>
  <c r="B35" i="1"/>
  <c r="B34" i="1"/>
  <c r="B33" i="1"/>
  <c r="B31" i="1"/>
  <c r="B30" i="1"/>
  <c r="B29" i="1"/>
  <c r="B28" i="1"/>
  <c r="B21" i="1"/>
  <c r="B108" i="1"/>
  <c r="B8" i="4" l="1"/>
  <c r="L30" i="3" s="1"/>
  <c r="B12" i="4"/>
  <c r="L31" i="3" s="1"/>
  <c r="B109" i="1"/>
  <c r="E41" i="3" l="1"/>
  <c r="B88" i="1" l="1"/>
  <c r="B75" i="1"/>
  <c r="C75" i="1"/>
  <c r="D71" i="1"/>
  <c r="D72" i="1"/>
  <c r="D70" i="1"/>
  <c r="B71" i="1"/>
  <c r="C71" i="1" s="1"/>
  <c r="B72" i="1"/>
  <c r="C72" i="1" s="1"/>
  <c r="B70" i="1"/>
  <c r="C70" i="1" s="1"/>
  <c r="B48" i="1"/>
  <c r="H70" i="1" l="1"/>
  <c r="D75" i="1"/>
  <c r="H71" i="1"/>
  <c r="H72" i="1"/>
  <c r="H73" i="1" l="1"/>
  <c r="B47" i="1" l="1"/>
  <c r="B89" i="1" l="1"/>
  <c r="B90" i="1"/>
  <c r="F38" i="1" l="1"/>
  <c r="E43" i="1"/>
  <c r="E42" i="1"/>
  <c r="E41" i="1"/>
  <c r="E40" i="1"/>
  <c r="E38" i="1"/>
  <c r="B84" i="1" l="1"/>
  <c r="B104" i="1" s="1"/>
  <c r="A84" i="1"/>
  <c r="G83" i="1" s="1"/>
  <c r="C104" i="1" l="1"/>
  <c r="C87" i="1" s="1"/>
  <c r="C84" i="1"/>
  <c r="B4" i="4" s="1"/>
  <c r="L29" i="3" s="1"/>
  <c r="D104" i="1" l="1"/>
  <c r="C16" i="4" s="1"/>
  <c r="D65" i="1"/>
  <c r="B65" i="1"/>
  <c r="C65" i="1" s="1"/>
  <c r="C110" i="1" s="1"/>
  <c r="D64" i="1"/>
  <c r="B64" i="1"/>
  <c r="C64" i="1" s="1"/>
  <c r="C109" i="1" s="1"/>
  <c r="D63" i="1"/>
  <c r="B63" i="1"/>
  <c r="C63" i="1" s="1"/>
  <c r="C108" i="1" s="1"/>
  <c r="C58" i="1"/>
  <c r="B58" i="1"/>
  <c r="B56" i="1"/>
  <c r="B49" i="1"/>
  <c r="B46" i="1"/>
  <c r="E46" i="1" s="1"/>
  <c r="C35" i="1"/>
  <c r="F51" i="1" s="1"/>
  <c r="C34" i="1"/>
  <c r="F50" i="1" s="1"/>
  <c r="C33" i="1"/>
  <c r="F75" i="1" s="1"/>
  <c r="B12" i="1"/>
  <c r="B40" i="1" s="1"/>
  <c r="E10" i="1"/>
  <c r="E9" i="1"/>
  <c r="C88" i="1" l="1"/>
  <c r="C89" i="1"/>
  <c r="C90" i="1"/>
  <c r="F47" i="1"/>
  <c r="F48" i="1"/>
  <c r="F49" i="1"/>
  <c r="D33" i="1"/>
  <c r="H63" i="1"/>
  <c r="F43" i="1"/>
  <c r="F42" i="1"/>
  <c r="F41" i="1"/>
  <c r="F40" i="1"/>
  <c r="B38" i="1"/>
  <c r="C38" i="1" s="1"/>
  <c r="H14" i="1"/>
  <c r="C40" i="1"/>
  <c r="D58" i="1"/>
  <c r="F46" i="1"/>
  <c r="B43" i="1"/>
  <c r="C43" i="1" s="1"/>
  <c r="H65" i="1"/>
  <c r="H64" i="1"/>
  <c r="B41" i="1"/>
  <c r="B42" i="1"/>
  <c r="B16" i="4" l="1"/>
  <c r="E104" i="1"/>
  <c r="C129" i="1"/>
  <c r="J73" i="1" s="1"/>
  <c r="C91" i="1"/>
  <c r="C46" i="1"/>
  <c r="D46" i="1" s="1"/>
  <c r="C50" i="1"/>
  <c r="C53" i="1"/>
  <c r="H66" i="1"/>
  <c r="C42" i="1"/>
  <c r="C52" i="1"/>
  <c r="C41" i="1"/>
  <c r="C51" i="1"/>
  <c r="C107" i="1"/>
  <c r="G91" i="1" l="1"/>
  <c r="E48" i="1"/>
  <c r="G48" i="1" s="1"/>
  <c r="D91" i="1"/>
  <c r="C56" i="1"/>
  <c r="G46" i="1"/>
  <c r="I66" i="1" s="1"/>
  <c r="C59" i="1"/>
  <c r="K59" i="1" s="1"/>
  <c r="J66" i="1"/>
  <c r="C111" i="1"/>
  <c r="D112" i="1" s="1"/>
  <c r="C60" i="1"/>
  <c r="K60" i="1" s="1"/>
  <c r="E47" i="1" l="1"/>
  <c r="H48" i="1"/>
  <c r="D56" i="1"/>
  <c r="C55" i="1"/>
  <c r="I73" i="1"/>
  <c r="K73" i="1" s="1"/>
  <c r="E75" i="1" s="1"/>
  <c r="G75" i="1" s="1"/>
  <c r="H75" i="1" s="1"/>
  <c r="J75" i="1" s="1"/>
  <c r="H46" i="1"/>
  <c r="J46" i="1" s="1"/>
  <c r="E91" i="1"/>
  <c r="I104" i="1"/>
  <c r="G16" i="4" s="1"/>
  <c r="K66" i="1" l="1"/>
  <c r="L66" i="1" s="1"/>
  <c r="G47" i="1"/>
  <c r="H47" i="1" s="1"/>
  <c r="H107" i="1"/>
  <c r="I48" i="1"/>
  <c r="I107" i="1" s="1"/>
  <c r="G20" i="4" s="1"/>
  <c r="J48" i="1"/>
  <c r="J107" i="1" s="1"/>
  <c r="H20" i="4" s="1"/>
  <c r="I75" i="1"/>
  <c r="H56" i="1"/>
  <c r="I46" i="1"/>
  <c r="H104" i="1"/>
  <c r="F91" i="1"/>
  <c r="E49" i="1" l="1"/>
  <c r="G49" i="1" s="1"/>
  <c r="H49" i="1" s="1"/>
  <c r="J47" i="1"/>
  <c r="I47" i="1"/>
  <c r="D111" i="1" s="1"/>
  <c r="I114" i="1"/>
  <c r="I141" i="1"/>
  <c r="I136" i="1"/>
  <c r="I124" i="1"/>
  <c r="J104" i="1"/>
  <c r="H16" i="4" s="1"/>
  <c r="I56" i="1"/>
  <c r="B136" i="1" s="1"/>
  <c r="C124" i="1"/>
  <c r="J56" i="1"/>
  <c r="I119" i="1"/>
  <c r="H58" i="1" l="1"/>
  <c r="J49" i="1"/>
  <c r="I49" i="1"/>
  <c r="B20" i="4"/>
  <c r="E111" i="1"/>
  <c r="F111" i="1" s="1"/>
  <c r="C20" i="4" s="1"/>
  <c r="B34" i="4"/>
  <c r="K18" i="1" s="1"/>
  <c r="B141" i="1"/>
  <c r="H141" i="1"/>
  <c r="G38" i="4" s="1"/>
  <c r="D124" i="1"/>
  <c r="C44" i="4" s="1"/>
  <c r="J141" i="1"/>
  <c r="H38" i="4" s="1"/>
  <c r="J136" i="1"/>
  <c r="H34" i="4" s="1"/>
  <c r="H119" i="1"/>
  <c r="G28" i="4" s="1"/>
  <c r="H136" i="1"/>
  <c r="G34" i="4" s="1"/>
  <c r="B124" i="1"/>
  <c r="B44" i="4" s="1"/>
  <c r="H114" i="1"/>
  <c r="G24" i="4" s="1"/>
  <c r="H124" i="1"/>
  <c r="G44" i="4" s="1"/>
  <c r="J119" i="1"/>
  <c r="H28" i="4" s="1"/>
  <c r="J114" i="1"/>
  <c r="H24" i="4" s="1"/>
  <c r="J124" i="1"/>
  <c r="H44" i="4" s="1"/>
  <c r="P29" i="3" l="1"/>
  <c r="Q29" i="3"/>
  <c r="K15" i="1"/>
  <c r="C119" i="1"/>
  <c r="C114" i="1"/>
  <c r="J58" i="1"/>
  <c r="I58" i="1"/>
  <c r="B38" i="4"/>
  <c r="K19" i="1" s="1"/>
  <c r="K20" i="1"/>
  <c r="C141" i="1"/>
  <c r="D141" i="1" s="1"/>
  <c r="C38" i="4" s="1"/>
  <c r="C136" i="1"/>
  <c r="D136" i="1" s="1"/>
  <c r="C34" i="4" s="1"/>
  <c r="B26" i="1"/>
  <c r="B60" i="1"/>
  <c r="D60" i="1" s="1"/>
  <c r="B119" i="1" l="1"/>
  <c r="B28" i="4" s="1"/>
  <c r="K17" i="1" s="1"/>
  <c r="B114" i="1"/>
  <c r="B24" i="4" s="1"/>
  <c r="D119" i="1"/>
  <c r="C28" i="4" s="1"/>
  <c r="D114" i="1"/>
  <c r="C24" i="4" s="1"/>
  <c r="B50" i="1"/>
  <c r="D50" i="1" s="1"/>
  <c r="B59" i="1"/>
  <c r="D59" i="1" s="1"/>
  <c r="B51" i="1"/>
  <c r="B53" i="1"/>
  <c r="B52" i="1"/>
  <c r="E50" i="1" l="1"/>
  <c r="O29" i="3"/>
  <c r="K16" i="1"/>
  <c r="K21" i="1" s="1"/>
  <c r="F37" i="3" s="1"/>
  <c r="N29" i="3"/>
  <c r="G50" i="1"/>
  <c r="L15" i="1"/>
  <c r="L21" i="1" s="1"/>
  <c r="F40" i="3" s="1"/>
  <c r="D52" i="1"/>
  <c r="E52" i="1"/>
  <c r="G52" i="1" s="1"/>
  <c r="D53" i="1"/>
  <c r="E53" i="1"/>
  <c r="G53" i="1" s="1"/>
  <c r="D51" i="1"/>
  <c r="E51" i="1"/>
  <c r="M15" i="1" s="1"/>
  <c r="M21" i="1" s="1"/>
  <c r="F41" i="3" s="1"/>
  <c r="H52" i="1" l="1"/>
  <c r="J52" i="1" s="1"/>
  <c r="H50" i="1"/>
  <c r="H59" i="1" s="1"/>
  <c r="G51" i="1"/>
  <c r="H53" i="1" s="1"/>
  <c r="J50" i="1" l="1"/>
  <c r="I50" i="1"/>
  <c r="I52" i="1"/>
  <c r="C137" i="1"/>
  <c r="H51" i="1"/>
  <c r="H60" i="1" s="1"/>
  <c r="I53" i="1"/>
  <c r="J53" i="1"/>
  <c r="I137" i="1" l="1"/>
  <c r="I51" i="1"/>
  <c r="I115" i="1"/>
  <c r="J59" i="1"/>
  <c r="D115" i="1" s="1"/>
  <c r="C25" i="4" s="1"/>
  <c r="I59" i="1"/>
  <c r="H137" i="1" s="1"/>
  <c r="C115" i="1"/>
  <c r="J51" i="1"/>
  <c r="J137" i="1"/>
  <c r="H35" i="4" s="1"/>
  <c r="C120" i="1"/>
  <c r="I142" i="1"/>
  <c r="J60" i="1"/>
  <c r="I60" i="1"/>
  <c r="C142" i="1"/>
  <c r="I120" i="1"/>
  <c r="H138" i="1" l="1"/>
  <c r="G36" i="4" s="1"/>
  <c r="G35" i="4"/>
  <c r="D137" i="1"/>
  <c r="J115" i="1"/>
  <c r="H25" i="4" s="1"/>
  <c r="H115" i="1"/>
  <c r="G25" i="4" s="1"/>
  <c r="B115" i="1"/>
  <c r="B25" i="4" s="1"/>
  <c r="B137" i="1"/>
  <c r="H142" i="1"/>
  <c r="G39" i="4" s="1"/>
  <c r="B142" i="1"/>
  <c r="B39" i="4" s="1"/>
  <c r="B120" i="1"/>
  <c r="H120" i="1"/>
  <c r="D120" i="1"/>
  <c r="C29" i="4" s="1"/>
  <c r="D142" i="1"/>
  <c r="C39" i="4" s="1"/>
  <c r="J120" i="1"/>
  <c r="H29" i="4" s="1"/>
  <c r="J142" i="1"/>
  <c r="H39" i="4" s="1"/>
  <c r="O31" i="3" l="1"/>
  <c r="Q31" i="3" s="1"/>
  <c r="H121" i="1"/>
  <c r="G30" i="4" s="1"/>
  <c r="G29" i="4"/>
  <c r="N31" i="3" s="1"/>
  <c r="B121" i="1"/>
  <c r="B30" i="4" s="1"/>
  <c r="B29" i="4"/>
  <c r="B138" i="1"/>
  <c r="B36" i="4" s="1"/>
  <c r="B35" i="4"/>
  <c r="N30" i="3" s="1"/>
  <c r="C35" i="4"/>
  <c r="O30" i="3" s="1"/>
  <c r="B116" i="1"/>
  <c r="B26" i="4" s="1"/>
  <c r="H116" i="1"/>
  <c r="G26" i="4" s="1"/>
  <c r="B147" i="1"/>
  <c r="B143" i="1"/>
  <c r="B40" i="4" s="1"/>
  <c r="H147" i="1"/>
  <c r="H143" i="1"/>
  <c r="G40" i="4" s="1"/>
  <c r="P31" i="3" l="1"/>
  <c r="P32" i="3" s="1"/>
  <c r="L32" i="3"/>
  <c r="N32" i="3" l="1"/>
</calcChain>
</file>

<file path=xl/comments1.xml><?xml version="1.0" encoding="utf-8"?>
<comments xmlns="http://schemas.openxmlformats.org/spreadsheetml/2006/main">
  <authors>
    <author>Juffermans, Eric</author>
  </authors>
  <commentList>
    <comment ref="D9" authorId="0">
      <text>
        <r>
          <rPr>
            <sz val="9"/>
            <color indexed="81"/>
            <rFont val="Tahoma"/>
            <family val="2"/>
          </rPr>
          <t>U kunt hier invullen:
Het totaal aantal ingeschreven verzekerde in uw praktijk op dit moment.</t>
        </r>
      </text>
    </comment>
    <comment ref="D10" authorId="0">
      <text>
        <r>
          <rPr>
            <sz val="9"/>
            <color indexed="81"/>
            <rFont val="Tahoma"/>
            <family val="2"/>
          </rPr>
          <t xml:space="preserve">U kunt hier invullen:
Het meest recente kwartaaltarief dat wij contratueel met u hebben afgesproken in 2016 </t>
        </r>
        <r>
          <rPr>
            <b/>
            <sz val="9"/>
            <color indexed="81"/>
            <rFont val="Tahoma"/>
            <family val="2"/>
          </rPr>
          <t xml:space="preserve"> </t>
        </r>
      </text>
    </comment>
    <comment ref="D11" authorId="0">
      <text>
        <r>
          <rPr>
            <sz val="9"/>
            <color indexed="81"/>
            <rFont val="Tahoma"/>
            <family val="2"/>
          </rPr>
          <t>U kunt hier invullen:
Het totaal aantal ingeschreven verzekerde met een leeftijd van 75 jaar en ouderen in uw praktijk op dit moment.</t>
        </r>
      </text>
    </comment>
    <comment ref="D13" authorId="0">
      <text>
        <r>
          <rPr>
            <sz val="9"/>
            <color indexed="81"/>
            <rFont val="Tahoma"/>
            <family val="2"/>
          </rPr>
          <t xml:space="preserve">U kunt hier invullen:
Het meest recente kwartaaltarief dat wij contratueel met u hebben afgesproken. </t>
        </r>
        <r>
          <rPr>
            <b/>
            <sz val="9"/>
            <color indexed="81"/>
            <rFont val="Tahoma"/>
            <family val="2"/>
          </rPr>
          <t xml:space="preserve"> </t>
        </r>
      </text>
    </comment>
    <comment ref="D14" authorId="0">
      <text>
        <r>
          <rPr>
            <sz val="9"/>
            <color indexed="81"/>
            <rFont val="Tahoma"/>
            <family val="2"/>
          </rPr>
          <t xml:space="preserve">U kunt hier invullen:
Het meest recente kwartaaltarief dat wij contratueel met u hebben afgesproken. </t>
        </r>
        <r>
          <rPr>
            <b/>
            <sz val="9"/>
            <color indexed="81"/>
            <rFont val="Tahoma"/>
            <family val="2"/>
          </rPr>
          <t xml:space="preserve"> </t>
        </r>
      </text>
    </comment>
    <comment ref="D17" authorId="0">
      <text>
        <r>
          <rPr>
            <sz val="9"/>
            <color indexed="81"/>
            <rFont val="Tahoma"/>
            <family val="2"/>
          </rPr>
          <t xml:space="preserve">Indien u </t>
        </r>
        <r>
          <rPr>
            <u/>
            <sz val="9"/>
            <color indexed="81"/>
            <rFont val="Tahoma"/>
            <family val="2"/>
          </rPr>
          <t>op dit moment</t>
        </r>
        <r>
          <rPr>
            <sz val="9"/>
            <color indexed="81"/>
            <rFont val="Tahoma"/>
            <family val="2"/>
          </rPr>
          <t xml:space="preserve"> deelneemt aan gecontracteerde ketenzorg DM2 of DM/VRM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xml:space="preserve">". </t>
        </r>
      </text>
    </comment>
    <comment ref="D18" authorId="0">
      <text>
        <r>
          <rPr>
            <sz val="9"/>
            <color indexed="81"/>
            <rFont val="Tahoma"/>
            <family val="2"/>
          </rPr>
          <t xml:space="preserve">Indien u </t>
        </r>
        <r>
          <rPr>
            <u/>
            <sz val="9"/>
            <color indexed="81"/>
            <rFont val="Tahoma"/>
            <family val="2"/>
          </rPr>
          <t>op dit moment</t>
        </r>
        <r>
          <rPr>
            <sz val="9"/>
            <color indexed="81"/>
            <rFont val="Tahoma"/>
            <family val="2"/>
          </rPr>
          <t xml:space="preserve"> deelneemt aan gecontracteerde ketenzorg COPD of COPD/astma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xml:space="preserve">". </t>
        </r>
      </text>
    </comment>
    <comment ref="D19" authorId="0">
      <text>
        <r>
          <rPr>
            <sz val="9"/>
            <color indexed="81"/>
            <rFont val="Tahoma"/>
            <family val="2"/>
          </rPr>
          <t xml:space="preserve">Indien u </t>
        </r>
        <r>
          <rPr>
            <u/>
            <sz val="9"/>
            <color indexed="81"/>
            <rFont val="Tahoma"/>
            <family val="2"/>
          </rPr>
          <t>op dit moment</t>
        </r>
        <r>
          <rPr>
            <sz val="9"/>
            <color indexed="81"/>
            <rFont val="Tahoma"/>
            <family val="2"/>
          </rPr>
          <t xml:space="preserve"> deelneemt aan gecontracteerde ketenzorg VRM of DM/VRM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xml:space="preserve">". </t>
        </r>
      </text>
    </comment>
    <comment ref="D20" authorId="0">
      <text>
        <r>
          <rPr>
            <sz val="9"/>
            <color indexed="81"/>
            <rFont val="Tahoma"/>
            <family val="2"/>
          </rPr>
          <t xml:space="preserve">Indien u de voorbereidingsmodule integrale zorg voor kwetsbare ouderen heeft afgerond of </t>
        </r>
        <r>
          <rPr>
            <u/>
            <sz val="9"/>
            <color indexed="81"/>
            <rFont val="Tahoma"/>
            <family val="2"/>
          </rPr>
          <t xml:space="preserve">op dit moment </t>
        </r>
        <r>
          <rPr>
            <sz val="9"/>
            <color indexed="81"/>
            <rFont val="Tahoma"/>
            <family val="2"/>
          </rPr>
          <t>deelneemt aan deze module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t>
        </r>
      </text>
    </comment>
    <comment ref="D27" authorId="0">
      <text>
        <r>
          <rPr>
            <sz val="9"/>
            <color indexed="81"/>
            <rFont val="Tahoma"/>
            <family val="2"/>
          </rPr>
          <t>Indien u voor het eerst gaat deelnemen aan gecontracteerde ketenzorg DM2 of DM/VRM klikt u "</t>
        </r>
        <r>
          <rPr>
            <b/>
            <sz val="9"/>
            <color indexed="81"/>
            <rFont val="Tahoma"/>
            <family val="2"/>
          </rPr>
          <t>ja</t>
        </r>
        <r>
          <rPr>
            <sz val="9"/>
            <color indexed="81"/>
            <rFont val="Tahoma"/>
            <family val="2"/>
          </rPr>
          <t>".
Indien u reeds deelneemt aan gecontracteerde ketenzorg DM2 of DM2/VRM klikt u "</t>
        </r>
        <r>
          <rPr>
            <b/>
            <sz val="9"/>
            <color indexed="81"/>
            <rFont val="Tahoma"/>
            <family val="2"/>
          </rPr>
          <t>nvt</t>
        </r>
        <r>
          <rPr>
            <sz val="9"/>
            <color indexed="81"/>
            <rFont val="Tahoma"/>
            <family val="2"/>
          </rPr>
          <t xml:space="preserve">". </t>
        </r>
      </text>
    </comment>
    <comment ref="N27" authorId="0">
      <text>
        <r>
          <rPr>
            <sz val="9"/>
            <color indexed="81"/>
            <rFont val="Tahoma"/>
            <family val="2"/>
          </rPr>
          <t>De bedragen zijn inclusief indexatie 2017.</t>
        </r>
      </text>
    </comment>
    <comment ref="P27" authorId="0">
      <text>
        <r>
          <rPr>
            <sz val="9"/>
            <color indexed="81"/>
            <rFont val="Tahoma"/>
            <family val="2"/>
          </rPr>
          <t>De bedragen zijn exclusief indexatie 2018.</t>
        </r>
      </text>
    </comment>
    <comment ref="D28" authorId="0">
      <text>
        <r>
          <rPr>
            <sz val="9"/>
            <color indexed="81"/>
            <rFont val="Tahoma"/>
            <family val="2"/>
          </rPr>
          <t>Indien u voor het eerst gaat deelnemen aan gecontracteerde ketenzorg COPD of COPD/astma klikt u "</t>
        </r>
        <r>
          <rPr>
            <b/>
            <sz val="9"/>
            <color indexed="81"/>
            <rFont val="Tahoma"/>
            <family val="2"/>
          </rPr>
          <t>ja</t>
        </r>
        <r>
          <rPr>
            <sz val="9"/>
            <color indexed="81"/>
            <rFont val="Tahoma"/>
            <family val="2"/>
          </rPr>
          <t>". 
Indien u reeds deelneemt aan gecontracteerde ketenzorg COPD of COPD/astma klikt u "</t>
        </r>
        <r>
          <rPr>
            <b/>
            <sz val="9"/>
            <color indexed="81"/>
            <rFont val="Tahoma"/>
            <family val="2"/>
          </rPr>
          <t>nvt</t>
        </r>
        <r>
          <rPr>
            <sz val="9"/>
            <color indexed="81"/>
            <rFont val="Tahoma"/>
            <family val="2"/>
          </rPr>
          <t xml:space="preserve">". </t>
        </r>
      </text>
    </comment>
    <comment ref="D29" authorId="0">
      <text>
        <r>
          <rPr>
            <sz val="9"/>
            <color indexed="81"/>
            <rFont val="Tahoma"/>
            <family val="2"/>
          </rPr>
          <t>Indien u voor het eerst gaat deelnemen aan gecontracteerde ketenzorg VRM of DM/VRM klikt u "</t>
        </r>
        <r>
          <rPr>
            <b/>
            <sz val="9"/>
            <color indexed="81"/>
            <rFont val="Tahoma"/>
            <family val="2"/>
          </rPr>
          <t>ja</t>
        </r>
        <r>
          <rPr>
            <sz val="9"/>
            <color indexed="81"/>
            <rFont val="Tahoma"/>
            <family val="2"/>
          </rPr>
          <t>".
Indien u reeds deelneemt aan gecontracteerde ketenzorg VRM of DM2/VRM klikt u "</t>
        </r>
        <r>
          <rPr>
            <b/>
            <sz val="9"/>
            <color indexed="81"/>
            <rFont val="Tahoma"/>
            <family val="2"/>
          </rPr>
          <t>nvt</t>
        </r>
        <r>
          <rPr>
            <sz val="9"/>
            <color indexed="81"/>
            <rFont val="Tahoma"/>
            <family val="2"/>
          </rPr>
          <t xml:space="preserve">". </t>
        </r>
      </text>
    </comment>
    <comment ref="D33" authorId="0">
      <text>
        <r>
          <rPr>
            <sz val="9"/>
            <color indexed="81"/>
            <rFont val="Tahoma"/>
            <family val="2"/>
          </rPr>
          <t>Indien u voor het eerst gaat deelnemen aan de voorbereidingsmodule integrale zorg voor kwetsbare ouderen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Indien u reeds deelneemt of de voorbereidingsmodule heeft afgerond klikt u op "</t>
        </r>
        <r>
          <rPr>
            <b/>
            <sz val="9"/>
            <color indexed="81"/>
            <rFont val="Tahoma"/>
            <family val="2"/>
          </rPr>
          <t>nvt</t>
        </r>
        <r>
          <rPr>
            <sz val="9"/>
            <color indexed="81"/>
            <rFont val="Tahoma"/>
            <family val="2"/>
          </rPr>
          <t xml:space="preserve">" </t>
        </r>
      </text>
    </comment>
    <comment ref="D34" authorId="0">
      <text>
        <r>
          <rPr>
            <sz val="9"/>
            <color indexed="81"/>
            <rFont val="Tahoma"/>
            <family val="2"/>
          </rPr>
          <t>Indien u voor het eerst gaat deelnemen aan de vervolgmodule integrale zorg voor kwetsbare ouderen klikt u "</t>
        </r>
        <r>
          <rPr>
            <b/>
            <sz val="9"/>
            <color indexed="81"/>
            <rFont val="Tahoma"/>
            <family val="2"/>
          </rPr>
          <t>ja</t>
        </r>
        <r>
          <rPr>
            <sz val="9"/>
            <color indexed="81"/>
            <rFont val="Tahoma"/>
            <family val="2"/>
          </rPr>
          <t>".
Zo niet, klikt u "</t>
        </r>
        <r>
          <rPr>
            <b/>
            <sz val="9"/>
            <color indexed="81"/>
            <rFont val="Tahoma"/>
            <family val="2"/>
          </rPr>
          <t>nee</t>
        </r>
        <r>
          <rPr>
            <sz val="9"/>
            <color indexed="81"/>
            <rFont val="Tahoma"/>
            <family val="2"/>
          </rPr>
          <t xml:space="preserve">". </t>
        </r>
      </text>
    </comment>
    <comment ref="E36" authorId="0">
      <text>
        <r>
          <rPr>
            <sz val="9"/>
            <color indexed="81"/>
            <rFont val="Tahoma"/>
            <family val="2"/>
          </rPr>
          <t xml:space="preserve">Berekening: 
uren per week / 38 uur
</t>
        </r>
      </text>
    </comment>
    <comment ref="F36" authorId="0">
      <text>
        <r>
          <rPr>
            <sz val="9"/>
            <color indexed="81"/>
            <rFont val="Tahoma"/>
            <family val="2"/>
          </rPr>
          <t>U krijgt een melding bij overschrijding van de maximale formatie. De financiële doorrekening gaat uit van de maximum formatie. Zie bijlage 12 paragraaf 2.2.2 en bijlage  13, paragraaf 1.3 en 2.3 voor meer informatie over de maximum formatie en tarieven.</t>
        </r>
      </text>
    </comment>
  </commentList>
</comments>
</file>

<file path=xl/sharedStrings.xml><?xml version="1.0" encoding="utf-8"?>
<sst xmlns="http://schemas.openxmlformats.org/spreadsheetml/2006/main" count="417" uniqueCount="234">
  <si>
    <t>Module POH-S en module voorbereiding ouderenzorg en integrale ouderenzorg</t>
  </si>
  <si>
    <t>Berekening POH-S/O formatie</t>
  </si>
  <si>
    <t>Uitgangspunt berekening</t>
  </si>
  <si>
    <t>ketenzorg</t>
  </si>
  <si>
    <t>afslag%</t>
  </si>
  <si>
    <t>norm praktijkgrootte</t>
  </si>
  <si>
    <t>bron: NZA</t>
  </si>
  <si>
    <t>DM</t>
  </si>
  <si>
    <t>max fte module poh-S basis</t>
  </si>
  <si>
    <t>bron: Menzis</t>
  </si>
  <si>
    <t>COPD</t>
  </si>
  <si>
    <t>max fte module voorbereiding ouderzorg</t>
  </si>
  <si>
    <t>VRM</t>
  </si>
  <si>
    <t>max fte module integrale  ouderenzorg</t>
  </si>
  <si>
    <t>max fte module voorbereiding ouderzorg indirecte tijd huisarts</t>
  </si>
  <si>
    <t>bron: voorbereidingsmodule Menzis 2013/2014</t>
  </si>
  <si>
    <t>max fte module integrale  ouderenzorg indirecte tijd huisarts</t>
  </si>
  <si>
    <t>bron: dbc Thoon</t>
  </si>
  <si>
    <t>norm 75+</t>
  </si>
  <si>
    <t>bron: gemiddelde percentage Menzis kernwerkgebied</t>
  </si>
  <si>
    <t>aantal 75+</t>
  </si>
  <si>
    <t>Jaarsalaris 1 fte poh-S/O</t>
  </si>
  <si>
    <t>Jaarsalaris 1 fte huisarts</t>
  </si>
  <si>
    <t>Correctie fte bij ketenzorg DM</t>
  </si>
  <si>
    <t>bron: Aanvraagforumlier ketenzorg 2015 gecorrigeerd van 2350 naar 2168 -&gt; 0,33 fte =&gt; 0,3 fte | DM 30%, COPD 10%, VRM 20%</t>
  </si>
  <si>
    <t>Correctie fte bij ketenzorg COPD</t>
  </si>
  <si>
    <t>Correctie fte bij ketenzorg VRM</t>
  </si>
  <si>
    <t>Prakijkgevens</t>
  </si>
  <si>
    <t>aantal verzekerden (totaal)</t>
  </si>
  <si>
    <t>huidige formatie (fte) in module poh-S</t>
  </si>
  <si>
    <t>Huidige jaar tarief module poh-S</t>
  </si>
  <si>
    <t>Percentage 75% tov totale populatie praktijk</t>
  </si>
  <si>
    <t>Aantal 75+ in praktijk</t>
  </si>
  <si>
    <t>Deelname ketenzorg DM</t>
  </si>
  <si>
    <t>ja</t>
  </si>
  <si>
    <t>Deelname ketenzorg COPD</t>
  </si>
  <si>
    <t>Deelname ketenzorg VRM</t>
  </si>
  <si>
    <t>voorbereidingsmodule ouderenzorg afgerond</t>
  </si>
  <si>
    <t>Gewenste formatie bij Ouderenzorg</t>
  </si>
  <si>
    <t>uren per week</t>
  </si>
  <si>
    <t>fte</t>
  </si>
  <si>
    <t>formatie fte  basis poh</t>
  </si>
  <si>
    <t>formatie fte ouderenzorg voorbereidingsmodule</t>
  </si>
  <si>
    <t>formatie fte ouderenzorg</t>
  </si>
  <si>
    <t>Max Tarief o.b.v. Normpraktijk</t>
  </si>
  <si>
    <t>Tarief Jaar</t>
  </si>
  <si>
    <t>Tarief Kwartaal</t>
  </si>
  <si>
    <t>per ingeschreven verzekerde</t>
  </si>
  <si>
    <t>per ingeschreven 75+</t>
  </si>
  <si>
    <t>Tarief o.b.v. Praktijkgevens</t>
  </si>
  <si>
    <t>Praktijk verzekerden</t>
  </si>
  <si>
    <t>Max Tarief Jaar</t>
  </si>
  <si>
    <t>Max Jaar bedrag</t>
  </si>
  <si>
    <t>Max Fte</t>
  </si>
  <si>
    <t>Gewenst Fte</t>
  </si>
  <si>
    <t>Toegekend Fte</t>
  </si>
  <si>
    <t>Jaar bedrag obv toegekend Fte</t>
  </si>
  <si>
    <t>Kwartaal Tarief obv toegekend Fte</t>
  </si>
  <si>
    <t>Tarief Modulen o.b.v. Praktijkgegevens</t>
  </si>
  <si>
    <t>Norm fte Corretie</t>
  </si>
  <si>
    <t>Praktijk fte Correctie</t>
  </si>
  <si>
    <t>Huidige Ketenzorg</t>
  </si>
  <si>
    <t>Tarief per verzekerde 2016</t>
  </si>
  <si>
    <t>Jaar Bedrag Praktijk 2016</t>
  </si>
  <si>
    <t>module poh S</t>
  </si>
  <si>
    <t>situatie: start met nieuwe ketenzorg in 2016 en geen ouderenzorg</t>
  </si>
  <si>
    <t>Start Nieuw</t>
  </si>
  <si>
    <t>Fte in POH 2016</t>
  </si>
  <si>
    <t>Fte omvang Huidige POH-S</t>
  </si>
  <si>
    <t>Start met ketenzorg DM</t>
  </si>
  <si>
    <t>Start met ketenzorg COPD</t>
  </si>
  <si>
    <t>Start met ketenzorg VRM</t>
  </si>
  <si>
    <t>Nieuwe formatie voor POH-S</t>
  </si>
  <si>
    <t>Situatie bij start voorbereidingsmodule  ouderenzorg in 2016</t>
  </si>
  <si>
    <t>jaarbedrag</t>
  </si>
  <si>
    <t>Module POH-S Basis</t>
  </si>
  <si>
    <t>voorbereidingsmodule ouderenzorg</t>
  </si>
  <si>
    <t>Totaal</t>
  </si>
  <si>
    <t>Module Ouderenzorg</t>
  </si>
  <si>
    <t>Situatie In 2015 geen module POH-s en  start in 2016 met module  POH-S zonder ouderenzorg</t>
  </si>
  <si>
    <t>nee</t>
  </si>
  <si>
    <t>Tarief per Jaar per verz</t>
  </si>
  <si>
    <t>max fte module poh-S basis plus opslag geen deelname ketenzorg</t>
  </si>
  <si>
    <t>max fte module poh-S basis en opslag keten</t>
  </si>
  <si>
    <t>fte  opslag keten</t>
  </si>
  <si>
    <t>fte poh bij basis en opslag keten</t>
  </si>
  <si>
    <t>Huidige fte module poh</t>
  </si>
  <si>
    <t>toegekende fte basis en opslag keten</t>
  </si>
  <si>
    <t>Invul instructie</t>
  </si>
  <si>
    <t>De groene cellen met de rode letters zijn praktijkgegevens</t>
  </si>
  <si>
    <t>Kwartaal Tarief per ingeschreven verzekerde 2016</t>
  </si>
  <si>
    <t>Kwartaal Tarief 2016</t>
  </si>
  <si>
    <t>Tarief per verzekerde 2017/2018</t>
  </si>
  <si>
    <t>Jaar Bedrag Praktijk 2017/2018</t>
  </si>
  <si>
    <t>Kwartaal Tarief per verzerde 2017/2018</t>
  </si>
  <si>
    <t xml:space="preserve">situtatie : geen start  nieuwe keten en geen start ouderenzorg </t>
  </si>
  <si>
    <t>Bedragen per praktijk per jaar 2016</t>
  </si>
  <si>
    <t>Bedragen per praktijk per jaar 2017/2018</t>
  </si>
  <si>
    <t>Tarief  2016</t>
  </si>
  <si>
    <t>jaarbedrag 2017/2018</t>
  </si>
  <si>
    <t>Tarief  2017/2018</t>
  </si>
  <si>
    <t>Kwartaal Tarief 2017/2018</t>
  </si>
  <si>
    <t>Tarief 2017/2018</t>
  </si>
  <si>
    <t>Norm fte</t>
  </si>
  <si>
    <t>Norm grootte</t>
  </si>
  <si>
    <t>Berekening POH-S formatie (fte) 2017 met na afslag  obv huidige situatie</t>
  </si>
  <si>
    <t>nodig voor aanvraag ouderenzorg, wijziging huidige module poh-S en bij nieuwe module poh-s</t>
  </si>
  <si>
    <t>huidige situatie per 1 jan 2016</t>
  </si>
  <si>
    <t>vervalt</t>
  </si>
  <si>
    <t>niet tonen</t>
  </si>
  <si>
    <t>berekening van de max tarieven op basis van de normgegevens (zie blok uitgangspunt berekening</t>
  </si>
  <si>
    <t>berekening van de (onderdelen) tarieven op basis van de ingevulde praktijkgegevens (zie blok gewenst)</t>
  </si>
  <si>
    <t>berekening van de tarieven op basis van blok Tarief obv praktijkgegevens</t>
  </si>
  <si>
    <t>berekening opslag</t>
  </si>
  <si>
    <t>berekening opslag ketenzorg indien gestart met ouderenzorg terwijl nog niet met alle ketenzorg</t>
  </si>
  <si>
    <t>Berekening standaard  afslag  ketenzorg in fte op basis van huidige stituatie</t>
  </si>
  <si>
    <t>Situatie  start met vervolg ouderenzorg in 2016</t>
  </si>
  <si>
    <t>situatie: start met nieuwe ketenzorg in 2016 en tegelijktertijd ook met ouderenzorg</t>
  </si>
  <si>
    <t>aangevraagde fte module poh S basis</t>
  </si>
  <si>
    <t>max module poh-S met afslag ketenzorg 2016</t>
  </si>
  <si>
    <t>Fte in POH 2017</t>
  </si>
  <si>
    <t>max module poh-S met afslag ketenzorg 2017</t>
  </si>
  <si>
    <t>Berekening standaard  afslag  ketenzorg in fte op basis van huidige stituatie en bij gelijktijdige start ouderenzorg</t>
  </si>
  <si>
    <t>Nieuwe situatie bij start Ketenzorg en gelijktijdig ook ouderenzorg</t>
  </si>
  <si>
    <t>geldt alleen bij start ouderenzorg, zonder start nieuwe ketenzorg</t>
  </si>
  <si>
    <t>geldt alleen bij start ouderenzorg en  tegelijktertijd start nieuwe ketenzorg</t>
  </si>
  <si>
    <t>max fte module poh-S basis bij gelijktijdig start ouderenzorg en nieuwe ketenzorg</t>
  </si>
  <si>
    <t>Situatie bij start voorbereidingsmodule  ouderenzorg in 2016 zonder start nieuwe ketenzorg</t>
  </si>
  <si>
    <t>Situatie  start met vervolg ouderenzorg in 2016 zonder start nieuwe ketenzorg</t>
  </si>
  <si>
    <t>berekening gerelateerd aan norm jaarsalaris</t>
  </si>
  <si>
    <t>Let op C126 heeft formule die verwijst naar een cel B22 die ingevuld moet worden. Als er een spatie wordt ingevuld ontstaat er een fout. (Een spatie ziet er uit als leeg)</t>
  </si>
  <si>
    <t>Let op C131 heeft formule die verwijst naar een cel B22 die ingevuld moet worden. Als er een spatie wordt ingevuld ontstaat er een fout. (Een spatie ziet er uit als leeg)</t>
  </si>
  <si>
    <t>data</t>
  </si>
  <si>
    <t>invoerveld</t>
  </si>
  <si>
    <t>blok regel 96, indien alleen een verandering op keternzorg. Gewenste uren poh zijn van belang</t>
  </si>
  <si>
    <t>blok regel 103, indien alleen een verandering in voorbereiding ouderenzorg. Uren basis poh en uren formatie vbm van belang</t>
  </si>
  <si>
    <t>blok regel 118, indien een verandering in ouderenzorg en ketenzorg. Uren poh basis van belang en andere moduele van belang</t>
  </si>
  <si>
    <t>bedrag</t>
  </si>
  <si>
    <t>Q per verzekerde</t>
  </si>
  <si>
    <t>blok regel 108, indien alleen een verandering in vervolgmodule ouderenzorg. Uren basis poh en uren formatie vervolgmodule van belang</t>
  </si>
  <si>
    <t>Berekening vergoeding</t>
  </si>
  <si>
    <t>Per 1-1-2016 bij ongewijzigde situatie (alleen 2% indexering)</t>
  </si>
  <si>
    <t>per 2017 / 2018</t>
  </si>
  <si>
    <t>huidig</t>
  </si>
  <si>
    <t>Per 1-1-2016 bij alleen start met POH basis</t>
  </si>
  <si>
    <t>Per verzekerde per Q</t>
  </si>
  <si>
    <t>nvt</t>
  </si>
  <si>
    <t>Huidig situatie module POH-S o.b.v. ingevulde gegevens</t>
  </si>
  <si>
    <t>Keuzeoptie integrale ouderenzorg</t>
  </si>
  <si>
    <t>Keuzeopties ketenzorg en voorbereiding ouderenzorg</t>
  </si>
  <si>
    <t>max poh</t>
  </si>
  <si>
    <t>max voorb</t>
  </si>
  <si>
    <t>max vervolg</t>
  </si>
  <si>
    <t>Huidige situatie</t>
  </si>
  <si>
    <t>Module</t>
  </si>
  <si>
    <t>deelname ketenzorg COPD</t>
  </si>
  <si>
    <t>deelname ketenzorg VRM</t>
  </si>
  <si>
    <t>deelname ketenzorg DM2</t>
  </si>
  <si>
    <t>totaal aantal ingeschreven patiënten</t>
  </si>
  <si>
    <t>percentage 75-plussers in de praktijk</t>
  </si>
  <si>
    <t>start ketenzorg DM2</t>
  </si>
  <si>
    <t>start ketenzorg COPD</t>
  </si>
  <si>
    <t>start ketenzorg VRM</t>
  </si>
  <si>
    <t>kwartaaltarief</t>
  </si>
  <si>
    <t>voorbereidingsmodule integrale zorg voor 
kwetsbare ouderen</t>
  </si>
  <si>
    <t>huidige kwartaaltarief POH-S module</t>
  </si>
  <si>
    <t>totaal aantal 75-plussers in de praktijk</t>
  </si>
  <si>
    <t>max fte</t>
  </si>
  <si>
    <t>POH-S module *</t>
  </si>
  <si>
    <t>* kwartaaltarief per ingeschreven verzekerde</t>
  </si>
  <si>
    <t>** kwartaaltarief per ingeschreven 75-plusser</t>
  </si>
  <si>
    <t>voorbereidingsmodule 
integrale zorg voor kwetsbare ouderen **</t>
  </si>
  <si>
    <t>vervolgmodule integrale zorg voor kwetsbare ouderen **</t>
  </si>
  <si>
    <t>toegekende fte</t>
  </si>
  <si>
    <t xml:space="preserve"> </t>
  </si>
  <si>
    <t>Ketenzorg</t>
  </si>
  <si>
    <t>Integrale zorg voor kwetsbare ouderen</t>
  </si>
  <si>
    <t>aantal uren POH-O per week bij 
vervolgmodule integrale zorg voor 
kwetsbare ouderen</t>
  </si>
  <si>
    <t>uur</t>
  </si>
  <si>
    <t>aantal uren POH-O per week bij 
voorbereidingsmodule integrale zorg voor 
kwetsbare ouderen</t>
  </si>
  <si>
    <t>Inzet POH-S</t>
  </si>
  <si>
    <t>aantal uren basis POH-S per week via 
POH-S module</t>
  </si>
  <si>
    <t>Inzet POH-O</t>
  </si>
  <si>
    <t>Welke factoren bepalen de maximale inzet van de POH-O in de voorbereidingsmodule en vervolgmodule integrale zorg voor kwetsbare ouderen?</t>
  </si>
  <si>
    <t>Waarom is Menzis in de tariefberekening uitgegaan van 10% 75-plussers?</t>
  </si>
  <si>
    <t xml:space="preserve">Het tarief is gebaseerd op het gemiddeld aantal Menzis verzekerden in het kernwerkgebied van Menzis met een leeftijd van 75 jaar of ouder. </t>
  </si>
  <si>
    <t>Hoe zijn de tarieven voor de modules integrale zorg voor kwetsbare ouderen tot stand gekomen?</t>
  </si>
  <si>
    <t>Waarom moet ik bij deelname integrale zorg voor kwetsbare ouderen naast de inzet POH-O ook de uren POH-S invullen?</t>
  </si>
  <si>
    <t>Waarom is de POH-S module zo uitgebreid geworden?</t>
  </si>
  <si>
    <t>Zijn de tarieven inclusief indexatie?</t>
  </si>
  <si>
    <t>Op basis van landelijke onderzoek, voormalige modules (ouderenzorg en POH-S) en pilots ouderenzorg is het tarief tot stand gekomen. Het tarief bevat een vergoeding voor de directe en indirecte tijd van de POH-O en de indirecte tijd van de huisarts.</t>
  </si>
  <si>
    <t xml:space="preserve">De maximale inzet van de POH-O wordt bepaald door de daadwerkelijke inzet van uren POH-O en het aantal 75-plussers in de praktijk. </t>
  </si>
  <si>
    <t>Veel gestelde vragen</t>
  </si>
  <si>
    <t>Hoe werkt de rekentool?
Voor meer vragen klik op pijltje</t>
  </si>
  <si>
    <t xml:space="preserve">Tijdens de consultaties werd het belang van continuïteit benadrukt. Vanuit dit uitgangspunt is het meerjarige nieuwe beleid vormgegeven. Dit zorgt er voor dat het beleid goed moet aansluiten op de zeer verschillende praktijksituaties (huidige formatie POH-S, deelname aan 1 of meerdere keten-dbc’s, deelname aan de voorbereidingsmodule ouderenzorg, etc.) en dat ook nog over een periode van 3 jaar.  Het doel van de  rekentool is om u te helpen de vertaling voor uw eigen praktijk te maken. </t>
  </si>
  <si>
    <r>
      <t xml:space="preserve">Situatie dat 
 nieuwe ketenzorg wordt aangevraagd en afslag in  fte wordt lager dan 0,14, mag ha weer opplussen!
</t>
    </r>
    <r>
      <rPr>
        <b/>
        <i/>
        <sz val="14"/>
        <rFont val="Calibri"/>
        <family val="2"/>
        <scheme val="minor"/>
      </rPr>
      <t>Opl: vergelijk tussen fte na afslag met aangevraagde uren(fte) door Ha voor basis module</t>
    </r>
  </si>
  <si>
    <r>
      <t xml:space="preserve">Situatie dat 
 op zelfde datum zowel nieuwe ketenzorg alswel ouderenzorg start in 2016 is nog niet berekend
</t>
    </r>
    <r>
      <rPr>
        <b/>
        <i/>
        <sz val="14"/>
        <rFont val="Calibri"/>
        <family val="2"/>
        <scheme val="minor"/>
      </rPr>
      <t>oplossing: startdatum invoeren van zowel ketenzorg als ouderenzorg!!!</t>
    </r>
  </si>
  <si>
    <r>
      <t xml:space="preserve">Per 1-1-2016 bij </t>
    </r>
    <r>
      <rPr>
        <b/>
        <sz val="10"/>
        <rFont val="Calibri"/>
        <family val="2"/>
        <scheme val="minor"/>
      </rPr>
      <t>alleen</t>
    </r>
    <r>
      <rPr>
        <sz val="10"/>
        <rFont val="Calibri"/>
        <family val="2"/>
        <scheme val="minor"/>
      </rPr>
      <t xml:space="preserve"> wijziging situatie ketenzorg</t>
    </r>
  </si>
  <si>
    <r>
      <t xml:space="preserve">Per 1-1-2016 bij </t>
    </r>
    <r>
      <rPr>
        <b/>
        <sz val="10"/>
        <rFont val="Calibri"/>
        <family val="2"/>
        <scheme val="minor"/>
      </rPr>
      <t>alleen</t>
    </r>
    <r>
      <rPr>
        <sz val="10"/>
        <rFont val="Calibri"/>
        <family val="2"/>
        <scheme val="minor"/>
      </rPr>
      <t xml:space="preserve"> wijziging situatie ouderenzorg </t>
    </r>
  </si>
  <si>
    <r>
      <rPr>
        <i/>
        <sz val="10"/>
        <rFont val="Calibri"/>
        <family val="2"/>
        <scheme val="minor"/>
      </rPr>
      <t>voorbereidingsmodule</t>
    </r>
    <r>
      <rPr>
        <sz val="10"/>
        <rFont val="Calibri"/>
        <family val="2"/>
        <scheme val="minor"/>
      </rPr>
      <t xml:space="preserve"> ouderenzorg</t>
    </r>
  </si>
  <si>
    <r>
      <rPr>
        <i/>
        <sz val="10"/>
        <rFont val="Calibri"/>
        <family val="2"/>
        <scheme val="minor"/>
      </rPr>
      <t>Integrale</t>
    </r>
    <r>
      <rPr>
        <sz val="10"/>
        <rFont val="Calibri"/>
        <family val="2"/>
        <scheme val="minor"/>
      </rPr>
      <t xml:space="preserve"> module Ouderenzorg</t>
    </r>
  </si>
  <si>
    <r>
      <t xml:space="preserve">Per 1-1-2016 bij wijziging situatie ouderenzorg </t>
    </r>
    <r>
      <rPr>
        <b/>
        <sz val="10"/>
        <rFont val="Calibri"/>
        <family val="2"/>
        <scheme val="minor"/>
      </rPr>
      <t>én</t>
    </r>
    <r>
      <rPr>
        <sz val="10"/>
        <rFont val="Calibri"/>
        <family val="2"/>
        <scheme val="minor"/>
      </rPr>
      <t xml:space="preserve"> ketenzorg</t>
    </r>
  </si>
  <si>
    <t>Rekentool POH-S/POH-O 2017</t>
  </si>
  <si>
    <t>Nieuwe situatie per 1 januari 2017</t>
  </si>
  <si>
    <t>index 2017</t>
  </si>
  <si>
    <t>POH-s</t>
  </si>
  <si>
    <t>ouderenzorg</t>
  </si>
  <si>
    <t>Financiële doorrekening 2017-2018</t>
  </si>
  <si>
    <t>bron: poh-model 2013/2014 + index (=salaris+infrastructuur, geen management huisarts €19.400) + index 2017</t>
  </si>
  <si>
    <t>bron: Nza+ index 2017</t>
  </si>
  <si>
    <t>bron: poh-model 2013/2014 + index (=salaris+infrastructuur, geen management huisarts €19.400) + index 2016</t>
  </si>
  <si>
    <t>vervolgmodule integrale zorg voor 
kwetsbare ouderen</t>
  </si>
  <si>
    <t>start of continueren voorbereidingsmodule 
integrale zorg voor kwetsbare ouderen</t>
  </si>
  <si>
    <t>start of continueren vervolgmodule 
integrale zorg voor kwetsbare ouderen</t>
  </si>
  <si>
    <t>huidige kwartaaltarief voorbereidingsmodule 
integrale zorg voor kwetsbare ouderen</t>
  </si>
  <si>
    <t>huidige kwartaaltarief vervolgmodule 
integrale zorg voor kwetsbare ouderen</t>
  </si>
  <si>
    <t>berekening pohs module 2016</t>
  </si>
  <si>
    <t>Index 2017</t>
  </si>
  <si>
    <t>berekening voorbereidingsmodule 2016</t>
  </si>
  <si>
    <t>aant verz</t>
  </si>
  <si>
    <t>tarief 2016</t>
  </si>
  <si>
    <t>jaar bedrag 2016</t>
  </si>
  <si>
    <t>berekening vervolgbereidingsmodule 2016</t>
  </si>
  <si>
    <t>Huidig situatie voorbereidingsmodule  o.b.v. ingevulde gegevens</t>
  </si>
  <si>
    <t>Huidig situatie vervolgmodule  o.b.v. ingevulde gegevens</t>
  </si>
  <si>
    <t xml:space="preserve">In de blauwe vlakken kunt u uw praktijksituatie invullen. U vult eerst de huidige situatie van uw praktijk in (het totaal aantal bij de praktijk ingeschreven patiëntenl, het aantal ingeschreven  patiënten van 75 jaar en ouder, aan welke ketenzorg u deelneemt en of u aan  een module ouderenzorg heeft deelgenomen of nog deelneemt. Vervolgens vult u de situatie in waarvoor u de financiële doorrekening voor de POH-S en POH-O wilt bekijken. 
Voorbeeld: U neemt al deel aan ketenzorg DM2. U vult dan bij de bestaande situatie “ja” in en bij de nieuwe situatie vult u “nvt” in. U wilt in 2017 gaan deelnemen aan COPD ketenzorg. Dan vult u bij de nieuwe situatie “ja” in. U heeft in 2016 een voorbereidingsmodule integrale zorg voor kwetsbare ouderen doorlopen, dus u vult bij de bestaande situatie “ja” in. U wilt in 2017 starten met de vervolgmodule integrale zorg voor kwetsbare ouderen, dus u vult bij de nieuwe situatie voorbereidingsmodule “nvt” in en bij de vervolgmodule “ja” in. Vervolgens vult u het aantal uren POH-S, die u per week vanuit de POH-S module wilt inzetten. En vult u het aantal uren POH-O in die u per week wilt inzetten vanuit de vervolgmodule integrale zorg voor kwetsbare ouderen.  
LET OP, dat u altijd alle vakjes van het model invult. 
</t>
  </si>
  <si>
    <t>Ik ga niet per 1 januari 2017, maar vanaf 1 april 2017 starten met ketenzorg COPD. Houdt het rekentool hier rekening mee?</t>
  </si>
  <si>
    <t xml:space="preserve">Nee, het rekenmodel geeft een indicatie van de vergoeding voor geheel 2017 en 2018. De tarieven worden dus niet gecorrigeerd voor die kwartalen waarop u later in het jaar start met ketenzorg of integrale zorg voor kwetsbare ouderen. </t>
  </si>
  <si>
    <t>Waarom is mijn tarief voor de module POH-S lager in 2018 dan in 2017?</t>
  </si>
  <si>
    <t>Als u gaat starten met de voorbereidingsmodule of de vervolgmodule integrale zorg voor kwetsbare ouderen, dan wijzigt uw POH-S module. Naast de modules ouderenzorg kunt u een basisformatie POH-S vanuit de POH-S module aanvragen. Deze basisinformatie bedraagt maximaal 0,14 fte per normpraktijk (2.168 patiënten) als u aan de keten-dbc's DM2, COPD en VRM deelneemt. Wanneer u in 2017 nog niet aan alle keten-dbc's deelneemt, kunt u tijdelijk in 2017 meer POH-S in de POH-S module aanvragen. Zie bijlage 12, paragraaf 2.2.2 voor meer informatie over de tarieven.</t>
  </si>
  <si>
    <t>In het rekenmodel is alleen de indexatie voor 2017 (3,43%) verwerkt. Voor tarieven van 2018 is nog geen indexatie opgenomen.</t>
  </si>
  <si>
    <t xml:space="preserve">Deze rekentool biedt u ondersteuning bij het Menzis inkoopbeleid POH-S en integrale zorg voor kwetsbare ouderen 2016-2018. (Zie het inkoopbeleid voor meer informatie). 
De komende twee jaar heeft u de mogelijkheid uw huidige POH-S formatie om te zetten naar de nieuwe situatie waarin de POH-S wordt bekostigd aangevuld met  een basis POH-S module, 
via de keten-dbc DM2, COPD en VRM en zorgvernieuwingsprojecten. De POH-ouderenzorg (POH-O) wordt dan alleen nog vergoed vanuit de module integrale zorg voor kwetsbare ouderen. 
Met deze rekentool kunt u een financiële doorrekening maken voor uw eigen praktijk. Wat is uw huidige praktijksituatie? Hoeveel praktijkondersteuning heeft u nodig? En wat is de vergoeding die u hiervoor kunt ontvangen? 
Deze rekentool is met grote zorgvuldigheid opgesteld. De tool is bedoeld om bij wijze van serviceverlening een financiële doorrekening voor uw praktijk mogelijk te maken. Meer dan een  indicatie biedt de rekentool echter niet. Zo kunnen in uw regio afwijkende afspraken zijn gemaakt. Informeert u hiervoor bij het formeel samenwerkingsverband waarmee Menzis contractuele afspraken heeft gemaakt. Menzis kan de rekentool aanpassen of intrekken als wijzigingen in (overheids)beleid daar aanleiding toe geven. Om bovenstaande redenen kunnen dan ook geen rechten aan deze rekentool ontleend worden. </t>
  </si>
  <si>
    <t>Doel is om de huidige POH-S formatie over twee jaar te bekostigen aangevuld met een basis POH-S module, via de keten-dbc DM2, COPD en VRM en zorgvernieuwingsprojecten. Het is onze inzet dat zorg voor patiënten met DM2, COPD en VRM, die ook in de eerste lijn geleverd kan worden, niet meer bij ziekenhuizen wordt ingekocht. Dit betekent dat er een kwalitatief goed en volledig aanbod van deze zorg in de eerste lijn moet zijn. Daarom geldt al met ingang van 2018 dat de inzet van een POH-S voor DM2, COPD en VRM alleen nog wordt gefinancierd vanuit een keten-dbc en niet meer via de POH-S module. Op het tarief van de module POH-S worden daarom standaard afslagen toegepast voor die keten-dbc’s waaraan u op 1 januari 2018 nog niet deelneemt.  Menzis informeert u tijdig over het nieuw te declareren tarief.</t>
  </si>
  <si>
    <t>tarief 2016 kwartaal</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</si>
</sst>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quot;€&quot;\ * #,##0.00_ ;_ &quot;€&quot;\ * \-#,##0.00_ ;_ &quot;€&quot;\ * &quot;-&quot;??_ ;_ @_ "/>
    <numFmt numFmtId="43" formatCode="_ * #,##0.00_ ;_ * \-#,##0.00_ ;_ * &quot;-&quot;??_ ;_ @_ "/>
    <numFmt numFmtId="164" formatCode="0.000"/>
    <numFmt numFmtId="165" formatCode="_ * #,##0_ ;_ * \-#,##0_ ;_ * &quot;-&quot;??_ ;_ @_ "/>
    <numFmt numFmtId="166" formatCode="_ [$€-413]\ * #,##0_ ;_ [$€-413]\ * \-#,##0_ ;_ [$€-413]\ * &quot;-&quot;??_ ;_ @_ "/>
    <numFmt numFmtId="167" formatCode="_ [$€-413]\ * #,##0.00_ ;_ [$€-413]\ * \-#,##0.00_ ;_ [$€-413]\ * &quot;-&quot;??_ ;_ @_ "/>
    <numFmt numFmtId="168" formatCode="0.0000"/>
    <numFmt numFmtId="169" formatCode="_ * #,##0.0000_ ;_ * \-#,##0.0000_ ;_ * &quot;-&quot;??_ ;_ @_ "/>
    <numFmt numFmtId="170" formatCode="_ * #,##0.000_ ;_ * \-#,##0.000_ ;_ * &quot;-&quot;??_ ;_ @_ "/>
    <numFmt numFmtId="171" formatCode="_ * #,##0.00_ ;_ * \-#,##0.00_ ;_ * &quot;-&quot;????_ ;_ @_ "/>
    <numFmt numFmtId="172" formatCode="_ &quot;€&quot;\ * #,##0_ ;_ &quot;€&quot;\ * \-#,##0_ ;_ &quot;€&quot;\ * &quot;-&quot;??_ ;_ @_ "/>
    <numFmt numFmtId="173" formatCode="_(* #,##0.00_);_(* \(#,##0.00\);_(* &quot;-&quot;??_);_(@_)"/>
    <numFmt numFmtId="174" formatCode="_ [$€-413]\ * #,##0.0000_ ;_ [$€-413]\ * \-#,##0.0000_ ;_ [$€-413]\ * &quot;-&quot;????_ ;_ @_ "/>
    <numFmt numFmtId="175" formatCode="[$€-413]\ #,##0.00;[$€-413]\ \-#,##0.00"/>
    <numFmt numFmtId="176" formatCode="&quot;€&quot;\ #,##0"/>
    <numFmt numFmtId="177" formatCode="&quot;€&quot;\ #,##0.00"/>
    <numFmt numFmtId="179" formatCode="[$€-413]\ #,##0;[$€-413]\ \-#,##0"/>
  </numFmts>
  <fonts count="35" x14ac:knownFonts="1">
    <font>
      <sz val="11"/>
      <color theme="1"/>
      <name val="Calibri"/>
      <family val="2"/>
      <scheme val="minor"/>
    </font>
    <font>
      <sz val="11"/>
      <color theme="1"/>
      <name val="Calibri"/>
      <family val="2"/>
      <scheme val="minor"/>
    </font>
    <font>
      <sz val="11"/>
      <color theme="1"/>
      <name val="Verdana"/>
      <family val="2"/>
    </font>
    <font>
      <b/>
      <sz val="20"/>
      <color rgb="FFC20069"/>
      <name val="Verdana"/>
      <family val="2"/>
    </font>
    <font>
      <b/>
      <sz val="16"/>
      <color rgb="FFC20069"/>
      <name val="Verdana"/>
      <family val="2"/>
    </font>
    <font>
      <sz val="10"/>
      <color theme="1"/>
      <name val="Verdana"/>
      <family val="2"/>
    </font>
    <font>
      <b/>
      <sz val="10"/>
      <color rgb="FF0A57A4"/>
      <name val="Verdana"/>
      <family val="2"/>
    </font>
    <font>
      <sz val="10"/>
      <name val="Verdana"/>
      <family val="2"/>
    </font>
    <font>
      <b/>
      <sz val="10"/>
      <color theme="0"/>
      <name val="Verdana"/>
      <family val="2"/>
    </font>
    <font>
      <b/>
      <sz val="10"/>
      <color theme="1"/>
      <name val="Verdana"/>
      <family val="2"/>
    </font>
    <font>
      <sz val="10"/>
      <color rgb="FFFF0000"/>
      <name val="Verdana"/>
      <family val="2"/>
    </font>
    <font>
      <sz val="10.5"/>
      <color rgb="FF0A57A4"/>
      <name val="Verdana"/>
      <family val="2"/>
    </font>
    <font>
      <sz val="10"/>
      <color rgb="FF00417F"/>
      <name val="Verdana"/>
      <family val="2"/>
    </font>
    <font>
      <b/>
      <sz val="10"/>
      <color rgb="FF00417F"/>
      <name val="Verdana"/>
      <family val="2"/>
    </font>
    <font>
      <sz val="9"/>
      <color indexed="81"/>
      <name val="Tahoma"/>
      <family val="2"/>
    </font>
    <font>
      <b/>
      <sz val="9"/>
      <color indexed="81"/>
      <name val="Tahoma"/>
      <family val="2"/>
    </font>
    <font>
      <u/>
      <sz val="9"/>
      <color indexed="81"/>
      <name val="Tahoma"/>
      <family val="2"/>
    </font>
    <font>
      <sz val="9"/>
      <color rgb="FF00417F"/>
      <name val="Verdana"/>
      <family val="2"/>
    </font>
    <font>
      <sz val="12"/>
      <color theme="1"/>
      <name val="Verdana"/>
      <family val="2"/>
    </font>
    <font>
      <b/>
      <sz val="14"/>
      <name val="Calibri"/>
      <family val="2"/>
      <scheme val="minor"/>
    </font>
    <font>
      <sz val="11"/>
      <name val="Calibri"/>
      <family val="2"/>
      <scheme val="minor"/>
    </font>
    <font>
      <b/>
      <i/>
      <sz val="11"/>
      <name val="Calibri"/>
      <family val="2"/>
      <scheme val="minor"/>
    </font>
    <font>
      <b/>
      <sz val="11"/>
      <name val="Calibri"/>
      <family val="2"/>
      <scheme val="minor"/>
    </font>
    <font>
      <i/>
      <sz val="9"/>
      <name val="Calibri"/>
      <family val="2"/>
      <scheme val="minor"/>
    </font>
    <font>
      <sz val="10"/>
      <name val="Calibri"/>
      <family val="2"/>
      <scheme val="minor"/>
    </font>
    <font>
      <sz val="10"/>
      <name val="Calibri"/>
      <family val="2"/>
    </font>
    <font>
      <sz val="11"/>
      <name val="Calibri"/>
      <family val="2"/>
    </font>
    <font>
      <b/>
      <i/>
      <sz val="11"/>
      <name val="Calibri"/>
      <family val="2"/>
    </font>
    <font>
      <b/>
      <sz val="10"/>
      <name val="Calibri"/>
      <family val="2"/>
      <scheme val="minor"/>
    </font>
    <font>
      <sz val="9"/>
      <name val="Calibri"/>
      <family val="2"/>
      <scheme val="minor"/>
    </font>
    <font>
      <b/>
      <i/>
      <sz val="14"/>
      <name val="Calibri"/>
      <family val="2"/>
      <scheme val="minor"/>
    </font>
    <font>
      <b/>
      <i/>
      <sz val="10"/>
      <name val="Calibri"/>
      <family val="2"/>
      <scheme val="minor"/>
    </font>
    <font>
      <i/>
      <sz val="10"/>
      <name val="Calibri"/>
      <family val="2"/>
      <scheme val="minor"/>
    </font>
    <font>
      <strike/>
      <sz val="10"/>
      <color rgb="FF00417F"/>
      <name val="Verdana"/>
      <family val="2"/>
    </font>
    <font>
      <b/>
      <sz val="10"/>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rgb="FF00417F"/>
        <bgColor indexed="64"/>
      </patternFill>
    </fill>
    <fill>
      <patternFill patternType="solid">
        <fgColor rgb="FF97A4CA"/>
        <bgColor indexed="64"/>
      </patternFill>
    </fill>
    <fill>
      <patternFill patternType="solid">
        <fgColor rgb="FFF4F1E8"/>
        <bgColor indexed="64"/>
      </patternFill>
    </fill>
    <fill>
      <patternFill patternType="solid">
        <fgColor theme="0"/>
        <bgColor rgb="FF000000"/>
      </patternFill>
    </fill>
    <fill>
      <patternFill patternType="solid">
        <fgColor rgb="FFFFFF00"/>
        <bgColor indexed="64"/>
      </patternFill>
    </fill>
  </fills>
  <borders count="6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right/>
      <top/>
      <bottom style="dotted">
        <color auto="1"/>
      </bottom>
      <diagonal/>
    </border>
    <border>
      <left style="dotted">
        <color auto="1"/>
      </left>
      <right style="dotted">
        <color auto="1"/>
      </right>
      <top/>
      <bottom/>
      <diagonal/>
    </border>
    <border>
      <left style="dotted">
        <color auto="1"/>
      </left>
      <right/>
      <top/>
      <bottom/>
      <diagonal/>
    </border>
    <border>
      <left/>
      <right/>
      <top style="dotted">
        <color indexed="64"/>
      </top>
      <bottom/>
      <diagonal/>
    </border>
    <border>
      <left/>
      <right style="dotted">
        <color auto="1"/>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49">
    <xf numFmtId="0" fontId="0" fillId="0" borderId="0" xfId="0"/>
    <xf numFmtId="0" fontId="0" fillId="2" borderId="0" xfId="0" applyFill="1"/>
    <xf numFmtId="0" fontId="2" fillId="2" borderId="0" xfId="0" applyFont="1" applyFill="1"/>
    <xf numFmtId="0" fontId="2" fillId="0" borderId="0" xfId="0" applyFont="1"/>
    <xf numFmtId="0" fontId="2" fillId="2" borderId="0" xfId="0" applyFont="1" applyFill="1" applyAlignment="1">
      <alignment horizontal="left"/>
    </xf>
    <xf numFmtId="0" fontId="2" fillId="0" borderId="0" xfId="0" applyFont="1" applyAlignment="1">
      <alignment horizontal="left"/>
    </xf>
    <xf numFmtId="0" fontId="2" fillId="2" borderId="0" xfId="0" applyFont="1" applyFill="1" applyAlignment="1"/>
    <xf numFmtId="0" fontId="2" fillId="3" borderId="0" xfId="0" applyFont="1" applyFill="1" applyAlignment="1"/>
    <xf numFmtId="0" fontId="2" fillId="3" borderId="0" xfId="0" applyFont="1" applyFill="1" applyBorder="1" applyAlignment="1"/>
    <xf numFmtId="0" fontId="2" fillId="3" borderId="0" xfId="0" applyFont="1" applyFill="1"/>
    <xf numFmtId="0" fontId="5" fillId="3" borderId="0" xfId="0" applyFont="1" applyFill="1" applyBorder="1"/>
    <xf numFmtId="0" fontId="5" fillId="2" borderId="0" xfId="0" applyFont="1" applyFill="1" applyBorder="1"/>
    <xf numFmtId="0" fontId="2" fillId="3" borderId="0" xfId="0" applyFont="1" applyFill="1" applyBorder="1"/>
    <xf numFmtId="0" fontId="7" fillId="3" borderId="0" xfId="0" applyFont="1" applyFill="1" applyBorder="1"/>
    <xf numFmtId="0" fontId="7" fillId="2" borderId="0" xfId="0" applyFont="1" applyFill="1" applyBorder="1"/>
    <xf numFmtId="0" fontId="6" fillId="3" borderId="0" xfId="0" applyFont="1" applyFill="1" applyBorder="1" applyAlignment="1">
      <alignment vertical="center"/>
    </xf>
    <xf numFmtId="168" fontId="10" fillId="2" borderId="0" xfId="0" applyNumberFormat="1" applyFont="1" applyFill="1" applyBorder="1"/>
    <xf numFmtId="0" fontId="2" fillId="2" borderId="0" xfId="0" applyFont="1" applyFill="1" applyAlignment="1">
      <alignment horizontal="right"/>
    </xf>
    <xf numFmtId="0" fontId="6" fillId="2" borderId="0" xfId="0" applyFont="1" applyFill="1" applyBorder="1" applyAlignment="1">
      <alignment vertical="center"/>
    </xf>
    <xf numFmtId="0" fontId="2" fillId="2" borderId="0" xfId="0" applyFont="1" applyFill="1" applyBorder="1"/>
    <xf numFmtId="0" fontId="5" fillId="2" borderId="0" xfId="0" applyFont="1" applyFill="1"/>
    <xf numFmtId="0" fontId="4" fillId="2" borderId="0" xfId="0" applyFont="1" applyFill="1" applyAlignment="1">
      <alignment horizontal="center"/>
    </xf>
    <xf numFmtId="0" fontId="4" fillId="2" borderId="0" xfId="0" applyFont="1" applyFill="1" applyAlignment="1">
      <alignment horizontal="left" indent="1"/>
    </xf>
    <xf numFmtId="0" fontId="2" fillId="2" borderId="0" xfId="0" applyFont="1" applyFill="1" applyBorder="1" applyAlignment="1"/>
    <xf numFmtId="0" fontId="8" fillId="4" borderId="60" xfId="0" applyFont="1" applyFill="1" applyBorder="1" applyAlignment="1">
      <alignment horizontal="center" vertical="center"/>
    </xf>
    <xf numFmtId="0" fontId="5" fillId="3" borderId="0" xfId="0" applyFont="1" applyFill="1" applyBorder="1" applyAlignment="1">
      <alignment vertical="center"/>
    </xf>
    <xf numFmtId="0" fontId="12" fillId="3" borderId="0" xfId="0" applyFont="1" applyFill="1" applyBorder="1" applyAlignment="1">
      <alignment vertical="center"/>
    </xf>
    <xf numFmtId="0" fontId="12" fillId="3" borderId="57" xfId="0" applyFont="1" applyFill="1" applyBorder="1" applyAlignment="1">
      <alignment horizontal="left" vertical="center"/>
    </xf>
    <xf numFmtId="0" fontId="12" fillId="3" borderId="57" xfId="0" applyFont="1" applyFill="1" applyBorder="1" applyAlignment="1">
      <alignment horizontal="left" vertical="center" wrapText="1"/>
    </xf>
    <xf numFmtId="9" fontId="12" fillId="3" borderId="0" xfId="3" applyFont="1" applyFill="1" applyBorder="1" applyAlignment="1">
      <alignment horizontal="center" vertical="center"/>
    </xf>
    <xf numFmtId="0" fontId="13" fillId="3" borderId="61" xfId="0" applyFont="1" applyFill="1" applyBorder="1" applyAlignment="1">
      <alignment horizontal="center" vertical="center"/>
    </xf>
    <xf numFmtId="164" fontId="12" fillId="3" borderId="0" xfId="0" applyNumberFormat="1" applyFont="1" applyFill="1" applyBorder="1" applyAlignment="1">
      <alignment horizontal="center" vertical="center"/>
    </xf>
    <xf numFmtId="0" fontId="9" fillId="3" borderId="0" xfId="0" applyFont="1" applyFill="1" applyBorder="1" applyAlignment="1">
      <alignment vertical="center"/>
    </xf>
    <xf numFmtId="164" fontId="12" fillId="3" borderId="0" xfId="1" applyNumberFormat="1" applyFont="1" applyFill="1" applyBorder="1" applyAlignment="1">
      <alignment horizontal="center" vertical="center"/>
    </xf>
    <xf numFmtId="0" fontId="5" fillId="2" borderId="0" xfId="0" applyFont="1" applyFill="1" applyAlignment="1">
      <alignment horizontal="left" vertical="center"/>
    </xf>
    <xf numFmtId="0" fontId="12" fillId="3" borderId="0" xfId="0" applyFont="1" applyFill="1" applyBorder="1" applyAlignment="1">
      <alignment vertical="center" wrapText="1"/>
    </xf>
    <xf numFmtId="0" fontId="4" fillId="2" borderId="0" xfId="0" applyFont="1" applyFill="1" applyAlignment="1"/>
    <xf numFmtId="176" fontId="12" fillId="3" borderId="56" xfId="0" applyNumberFormat="1" applyFont="1" applyFill="1" applyBorder="1" applyAlignment="1">
      <alignment horizontal="center" vertical="center"/>
    </xf>
    <xf numFmtId="175" fontId="12" fillId="3" borderId="58" xfId="0" applyNumberFormat="1" applyFont="1" applyFill="1" applyBorder="1" applyAlignment="1">
      <alignment horizontal="center" vertical="center"/>
    </xf>
    <xf numFmtId="167" fontId="13" fillId="3" borderId="62" xfId="0" applyNumberFormat="1" applyFont="1" applyFill="1" applyBorder="1" applyAlignment="1">
      <alignment horizontal="center" vertical="center"/>
    </xf>
    <xf numFmtId="0" fontId="17" fillId="3" borderId="0" xfId="0" applyFont="1" applyFill="1"/>
    <xf numFmtId="0" fontId="6" fillId="3" borderId="0"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vertical="center" wrapText="1"/>
    </xf>
    <xf numFmtId="176" fontId="12" fillId="6" borderId="56" xfId="0" applyNumberFormat="1" applyFont="1" applyFill="1" applyBorder="1" applyAlignment="1">
      <alignment horizontal="center" vertical="center"/>
    </xf>
    <xf numFmtId="175" fontId="12" fillId="6" borderId="58" xfId="0" applyNumberFormat="1" applyFont="1" applyFill="1" applyBorder="1" applyAlignment="1">
      <alignment horizontal="center" vertical="center"/>
    </xf>
    <xf numFmtId="0" fontId="12" fillId="6" borderId="56" xfId="0" applyFont="1" applyFill="1" applyBorder="1" applyAlignment="1">
      <alignment horizontal="center" vertical="center"/>
    </xf>
    <xf numFmtId="0" fontId="13" fillId="6" borderId="64" xfId="0" applyFont="1" applyFill="1" applyBorder="1" applyAlignment="1">
      <alignment horizontal="center" vertical="center"/>
    </xf>
    <xf numFmtId="0" fontId="9" fillId="6" borderId="0" xfId="0" applyFont="1" applyFill="1" applyBorder="1" applyAlignment="1">
      <alignment vertical="center"/>
    </xf>
    <xf numFmtId="0" fontId="5" fillId="2" borderId="0" xfId="0" applyFont="1" applyFill="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18" fillId="3" borderId="2" xfId="0" applyFont="1" applyFill="1" applyBorder="1" applyAlignment="1">
      <alignment vertical="center" wrapText="1"/>
    </xf>
    <xf numFmtId="0" fontId="18" fillId="2" borderId="0" xfId="0" applyFont="1" applyFill="1"/>
    <xf numFmtId="0" fontId="4" fillId="2" borderId="0" xfId="0" applyFont="1" applyFill="1" applyAlignment="1">
      <alignment horizontal="center" vertical="center"/>
    </xf>
    <xf numFmtId="0" fontId="6" fillId="3" borderId="0" xfId="0" applyFont="1" applyFill="1" applyBorder="1" applyAlignment="1">
      <alignment horizontal="left" vertical="center"/>
    </xf>
    <xf numFmtId="0" fontId="11" fillId="2" borderId="0" xfId="0" applyFont="1" applyFill="1" applyAlignment="1">
      <alignment horizontal="left" vertical="center" wrapText="1"/>
    </xf>
    <xf numFmtId="0" fontId="18" fillId="3" borderId="0" xfId="0" applyFont="1" applyFill="1" applyBorder="1" applyAlignment="1">
      <alignment horizontal="center" vertical="center" wrapText="1"/>
    </xf>
    <xf numFmtId="49" fontId="18" fillId="2" borderId="0" xfId="0" applyNumberFormat="1" applyFont="1" applyFill="1" applyBorder="1" applyAlignment="1">
      <alignment horizontal="left" vertical="center" wrapText="1" indent="1"/>
    </xf>
    <xf numFmtId="0" fontId="18" fillId="3" borderId="0" xfId="0" applyFont="1" applyFill="1" applyBorder="1" applyAlignment="1" applyProtection="1">
      <alignment horizontal="left" vertical="center" wrapText="1"/>
      <protection locked="0"/>
    </xf>
    <xf numFmtId="3" fontId="12" fillId="5" borderId="0" xfId="0" applyNumberFormat="1" applyFont="1" applyFill="1" applyBorder="1" applyAlignment="1" applyProtection="1">
      <alignment horizontal="center" vertical="center"/>
      <protection locked="0"/>
    </xf>
    <xf numFmtId="175" fontId="12" fillId="5" borderId="0" xfId="0" applyNumberFormat="1"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20" fillId="2" borderId="0" xfId="0" applyFont="1" applyFill="1"/>
    <xf numFmtId="0" fontId="20" fillId="2" borderId="0" xfId="0" applyFont="1" applyFill="1" applyAlignment="1">
      <alignment horizontal="center"/>
    </xf>
    <xf numFmtId="0" fontId="22" fillId="2" borderId="1" xfId="0" applyFont="1" applyFill="1" applyBorder="1"/>
    <xf numFmtId="0" fontId="22" fillId="2" borderId="2" xfId="0" applyFont="1" applyFill="1" applyBorder="1"/>
    <xf numFmtId="0" fontId="22" fillId="2" borderId="0" xfId="0" applyFont="1" applyFill="1"/>
    <xf numFmtId="0" fontId="22" fillId="2" borderId="3" xfId="0" applyFont="1" applyFill="1" applyBorder="1"/>
    <xf numFmtId="0" fontId="22" fillId="2" borderId="4" xfId="0" applyFont="1" applyFill="1" applyBorder="1"/>
    <xf numFmtId="0" fontId="20" fillId="2" borderId="5" xfId="0" applyFont="1" applyFill="1" applyBorder="1"/>
    <xf numFmtId="0" fontId="20" fillId="2" borderId="6" xfId="0" applyFont="1" applyFill="1" applyBorder="1"/>
    <xf numFmtId="0" fontId="23" fillId="2" borderId="0" xfId="0" applyFont="1" applyFill="1"/>
    <xf numFmtId="9" fontId="20" fillId="2" borderId="7" xfId="0" applyNumberFormat="1" applyFont="1" applyFill="1" applyBorder="1"/>
    <xf numFmtId="0" fontId="24" fillId="2" borderId="0" xfId="0" applyFont="1" applyFill="1"/>
    <xf numFmtId="0" fontId="24" fillId="2" borderId="16" xfId="0" applyFont="1" applyFill="1" applyBorder="1"/>
    <xf numFmtId="0" fontId="24" fillId="2" borderId="18" xfId="0" applyFont="1" applyFill="1" applyBorder="1"/>
    <xf numFmtId="0" fontId="20" fillId="2" borderId="5" xfId="0" applyFont="1" applyFill="1" applyBorder="1" applyAlignment="1">
      <alignment wrapText="1"/>
    </xf>
    <xf numFmtId="2" fontId="20" fillId="2" borderId="6" xfId="0" applyNumberFormat="1" applyFont="1" applyFill="1" applyBorder="1"/>
    <xf numFmtId="0" fontId="20" fillId="2" borderId="8" xfId="0" applyFont="1" applyFill="1" applyBorder="1"/>
    <xf numFmtId="9" fontId="20" fillId="2" borderId="9" xfId="0" applyNumberFormat="1" applyFont="1" applyFill="1" applyBorder="1"/>
    <xf numFmtId="0" fontId="24" fillId="2" borderId="17" xfId="0" applyFont="1" applyFill="1" applyBorder="1"/>
    <xf numFmtId="0" fontId="24" fillId="2" borderId="35" xfId="0" applyFont="1" applyFill="1" applyBorder="1"/>
    <xf numFmtId="0" fontId="24" fillId="2" borderId="0" xfId="0" applyFont="1" applyFill="1" applyAlignment="1">
      <alignment horizontal="left" vertical="center"/>
    </xf>
    <xf numFmtId="0" fontId="20" fillId="2" borderId="0" xfId="0" applyFont="1" applyFill="1" applyBorder="1"/>
    <xf numFmtId="9" fontId="20" fillId="2" borderId="0" xfId="0" applyNumberFormat="1" applyFont="1" applyFill="1" applyBorder="1"/>
    <xf numFmtId="164" fontId="20" fillId="2" borderId="6" xfId="0" applyNumberFormat="1" applyFont="1" applyFill="1" applyBorder="1"/>
    <xf numFmtId="43" fontId="20" fillId="2" borderId="0" xfId="1" applyFont="1" applyFill="1" applyBorder="1"/>
    <xf numFmtId="9" fontId="20" fillId="2" borderId="6" xfId="3" applyFont="1" applyFill="1" applyBorder="1"/>
    <xf numFmtId="173" fontId="20" fillId="2" borderId="6" xfId="1" applyNumberFormat="1" applyFont="1" applyFill="1" applyBorder="1"/>
    <xf numFmtId="166" fontId="20" fillId="2" borderId="0" xfId="0" applyNumberFormat="1" applyFont="1" applyFill="1"/>
    <xf numFmtId="0" fontId="25" fillId="7" borderId="54" xfId="0" applyFont="1" applyFill="1" applyBorder="1"/>
    <xf numFmtId="0" fontId="25" fillId="7" borderId="19" xfId="0" applyFont="1" applyFill="1" applyBorder="1"/>
    <xf numFmtId="0" fontId="25" fillId="7" borderId="55" xfId="0" applyFont="1" applyFill="1" applyBorder="1"/>
    <xf numFmtId="166" fontId="20" fillId="2" borderId="12" xfId="0" applyNumberFormat="1" applyFont="1" applyFill="1" applyBorder="1"/>
    <xf numFmtId="2" fontId="26" fillId="7" borderId="17" xfId="0" applyNumberFormat="1" applyFont="1" applyFill="1" applyBorder="1"/>
    <xf numFmtId="2" fontId="25" fillId="7" borderId="41" xfId="0" applyNumberFormat="1" applyFont="1" applyFill="1" applyBorder="1"/>
    <xf numFmtId="2" fontId="25" fillId="7" borderId="35" xfId="0" applyNumberFormat="1" applyFont="1" applyFill="1" applyBorder="1"/>
    <xf numFmtId="0" fontId="20" fillId="2" borderId="3" xfId="0" applyFont="1" applyFill="1" applyBorder="1"/>
    <xf numFmtId="43" fontId="20" fillId="2" borderId="10" xfId="1" applyFont="1" applyFill="1" applyBorder="1"/>
    <xf numFmtId="2" fontId="26" fillId="7" borderId="41" xfId="0" applyNumberFormat="1" applyFont="1" applyFill="1" applyBorder="1"/>
    <xf numFmtId="2" fontId="26" fillId="7" borderId="35" xfId="0" applyNumberFormat="1" applyFont="1" applyFill="1" applyBorder="1"/>
    <xf numFmtId="43" fontId="20" fillId="2" borderId="6" xfId="1" applyFont="1" applyFill="1" applyBorder="1"/>
    <xf numFmtId="43" fontId="20" fillId="2" borderId="12" xfId="1" applyFont="1" applyFill="1" applyBorder="1"/>
    <xf numFmtId="2" fontId="26" fillId="7" borderId="40" xfId="0" applyNumberFormat="1" applyFont="1" applyFill="1" applyBorder="1"/>
    <xf numFmtId="2" fontId="26" fillId="7" borderId="26" xfId="0" applyNumberFormat="1" applyFont="1" applyFill="1" applyBorder="1"/>
    <xf numFmtId="0" fontId="22" fillId="2" borderId="10" xfId="0" applyFont="1" applyFill="1" applyBorder="1" applyAlignment="1">
      <alignment horizontal="center"/>
    </xf>
    <xf numFmtId="0" fontId="20" fillId="2" borderId="1" xfId="0" applyFont="1" applyFill="1" applyBorder="1"/>
    <xf numFmtId="0" fontId="20" fillId="2" borderId="11" xfId="0" applyFont="1" applyFill="1" applyBorder="1"/>
    <xf numFmtId="0" fontId="20" fillId="2" borderId="13" xfId="0" applyFont="1" applyFill="1" applyBorder="1"/>
    <xf numFmtId="2" fontId="27" fillId="2" borderId="19" xfId="0" applyNumberFormat="1" applyFont="1" applyFill="1" applyBorder="1"/>
    <xf numFmtId="0" fontId="20" fillId="2" borderId="6" xfId="0" applyFont="1" applyFill="1" applyBorder="1" applyAlignment="1">
      <alignment horizontal="center"/>
    </xf>
    <xf numFmtId="0" fontId="20" fillId="2" borderId="7" xfId="0" applyFont="1" applyFill="1" applyBorder="1"/>
    <xf numFmtId="167" fontId="20" fillId="2" borderId="6" xfId="0" applyNumberFormat="1" applyFont="1" applyFill="1" applyBorder="1" applyAlignment="1">
      <alignment horizontal="center"/>
    </xf>
    <xf numFmtId="10" fontId="20" fillId="2" borderId="6" xfId="0" applyNumberFormat="1" applyFont="1" applyFill="1" applyBorder="1" applyAlignment="1">
      <alignment horizontal="center"/>
    </xf>
    <xf numFmtId="165" fontId="20" fillId="2" borderId="10" xfId="1" applyNumberFormat="1" applyFont="1" applyFill="1" applyBorder="1"/>
    <xf numFmtId="0" fontId="20" fillId="2" borderId="10" xfId="0" applyFont="1" applyFill="1" applyBorder="1" applyAlignment="1">
      <alignment horizontal="center"/>
    </xf>
    <xf numFmtId="0" fontId="20" fillId="2" borderId="4" xfId="0" applyFont="1" applyFill="1" applyBorder="1"/>
    <xf numFmtId="0" fontId="20" fillId="2" borderId="9" xfId="0" applyFont="1" applyFill="1" applyBorder="1"/>
    <xf numFmtId="0" fontId="28" fillId="2" borderId="1" xfId="0" applyFont="1" applyFill="1" applyBorder="1" applyAlignment="1">
      <alignment horizontal="center" vertical="top" wrapText="1"/>
    </xf>
    <xf numFmtId="0" fontId="28" fillId="2" borderId="12" xfId="0" applyFont="1" applyFill="1" applyBorder="1" applyAlignment="1">
      <alignment horizontal="center" vertical="top" wrapText="1"/>
    </xf>
    <xf numFmtId="43" fontId="28" fillId="2" borderId="2" xfId="1" applyFont="1" applyFill="1" applyBorder="1" applyAlignment="1">
      <alignment horizontal="center" vertical="top" wrapText="1"/>
    </xf>
    <xf numFmtId="0" fontId="28" fillId="2" borderId="0" xfId="0" applyFont="1" applyFill="1" applyBorder="1" applyAlignment="1">
      <alignment horizontal="center" vertical="top" wrapText="1"/>
    </xf>
    <xf numFmtId="43" fontId="20" fillId="2" borderId="0" xfId="1" applyFont="1" applyFill="1"/>
    <xf numFmtId="168" fontId="20" fillId="2" borderId="6" xfId="0" applyNumberFormat="1" applyFont="1" applyFill="1" applyBorder="1"/>
    <xf numFmtId="174" fontId="20" fillId="2" borderId="0" xfId="0" applyNumberFormat="1" applyFont="1" applyFill="1"/>
    <xf numFmtId="2" fontId="21" fillId="2" borderId="0" xfId="0" applyNumberFormat="1" applyFont="1" applyFill="1" applyBorder="1"/>
    <xf numFmtId="168" fontId="20" fillId="2" borderId="12" xfId="1" applyNumberFormat="1" applyFont="1" applyFill="1" applyBorder="1"/>
    <xf numFmtId="43" fontId="21" fillId="2" borderId="0" xfId="0" applyNumberFormat="1" applyFont="1" applyFill="1" applyBorder="1"/>
    <xf numFmtId="0" fontId="20" fillId="2" borderId="2" xfId="0" applyFont="1" applyFill="1" applyBorder="1" applyAlignment="1">
      <alignment horizontal="center"/>
    </xf>
    <xf numFmtId="0" fontId="28" fillId="2" borderId="2" xfId="0" applyFont="1" applyFill="1" applyBorder="1" applyAlignment="1">
      <alignment horizontal="center" vertical="top" wrapText="1"/>
    </xf>
    <xf numFmtId="0" fontId="28" fillId="2" borderId="11" xfId="0" applyFont="1" applyFill="1" applyBorder="1" applyAlignment="1">
      <alignment horizontal="center" vertical="top" wrapText="1"/>
    </xf>
    <xf numFmtId="44" fontId="20" fillId="2" borderId="6" xfId="2" applyFont="1" applyFill="1" applyBorder="1"/>
    <xf numFmtId="0" fontId="29" fillId="2" borderId="7" xfId="0" applyFont="1" applyFill="1" applyBorder="1"/>
    <xf numFmtId="0" fontId="20" fillId="2" borderId="10" xfId="0" applyFont="1" applyFill="1" applyBorder="1"/>
    <xf numFmtId="169" fontId="20" fillId="2" borderId="0" xfId="1" applyNumberFormat="1" applyFont="1" applyFill="1"/>
    <xf numFmtId="44" fontId="20" fillId="2" borderId="12" xfId="2" applyFont="1" applyFill="1" applyBorder="1"/>
    <xf numFmtId="0" fontId="29" fillId="2" borderId="9" xfId="0" applyFont="1" applyFill="1" applyBorder="1"/>
    <xf numFmtId="164" fontId="20" fillId="2" borderId="12" xfId="0" applyNumberFormat="1" applyFont="1" applyFill="1" applyBorder="1"/>
    <xf numFmtId="0" fontId="28" fillId="2" borderId="13" xfId="0" applyFont="1" applyFill="1" applyBorder="1" applyAlignment="1">
      <alignment horizontal="center" vertical="top" wrapText="1"/>
    </xf>
    <xf numFmtId="44" fontId="20" fillId="2" borderId="0" xfId="2" applyFont="1" applyFill="1" applyBorder="1"/>
    <xf numFmtId="168" fontId="20" fillId="2" borderId="0" xfId="0" applyNumberFormat="1" applyFont="1" applyFill="1" applyBorder="1"/>
    <xf numFmtId="169" fontId="20" fillId="2" borderId="6" xfId="1" applyNumberFormat="1" applyFont="1" applyFill="1" applyBorder="1"/>
    <xf numFmtId="169" fontId="20" fillId="2" borderId="0" xfId="1" applyNumberFormat="1" applyFont="1" applyFill="1" applyBorder="1"/>
    <xf numFmtId="44" fontId="20" fillId="2" borderId="4" xfId="2" applyFont="1" applyFill="1" applyBorder="1"/>
    <xf numFmtId="44" fontId="20" fillId="2" borderId="10" xfId="2" applyFont="1" applyFill="1" applyBorder="1"/>
    <xf numFmtId="165" fontId="20" fillId="2" borderId="6" xfId="0" applyNumberFormat="1" applyFont="1" applyFill="1" applyBorder="1"/>
    <xf numFmtId="44" fontId="20" fillId="2" borderId="7" xfId="2" applyFont="1" applyFill="1" applyBorder="1"/>
    <xf numFmtId="165" fontId="20" fillId="2" borderId="12" xfId="0" applyNumberFormat="1" applyFont="1" applyFill="1" applyBorder="1"/>
    <xf numFmtId="44" fontId="20" fillId="2" borderId="14" xfId="2" applyFont="1" applyFill="1" applyBorder="1"/>
    <xf numFmtId="168" fontId="20" fillId="2" borderId="14" xfId="0" applyNumberFormat="1" applyFont="1" applyFill="1" applyBorder="1"/>
    <xf numFmtId="169" fontId="20" fillId="2" borderId="12" xfId="1" applyNumberFormat="1" applyFont="1" applyFill="1" applyBorder="1"/>
    <xf numFmtId="169" fontId="20" fillId="2" borderId="14" xfId="1" applyNumberFormat="1" applyFont="1" applyFill="1" applyBorder="1"/>
    <xf numFmtId="44" fontId="20" fillId="2" borderId="9" xfId="2" applyFont="1" applyFill="1" applyBorder="1"/>
    <xf numFmtId="44" fontId="20" fillId="2" borderId="0" xfId="0" applyNumberFormat="1" applyFont="1" applyFill="1" applyBorder="1"/>
    <xf numFmtId="44" fontId="20" fillId="2" borderId="15" xfId="0" applyNumberFormat="1" applyFont="1" applyFill="1" applyBorder="1"/>
    <xf numFmtId="44" fontId="20" fillId="2" borderId="10" xfId="0" applyNumberFormat="1" applyFont="1" applyFill="1" applyBorder="1"/>
    <xf numFmtId="0" fontId="20" fillId="2" borderId="15" xfId="0" applyFont="1" applyFill="1" applyBorder="1"/>
    <xf numFmtId="43" fontId="20" fillId="2" borderId="15" xfId="1" applyFont="1" applyFill="1" applyBorder="1"/>
    <xf numFmtId="44" fontId="20" fillId="2" borderId="6" xfId="0" applyNumberFormat="1" applyFont="1" applyFill="1" applyBorder="1"/>
    <xf numFmtId="44" fontId="20" fillId="2" borderId="0" xfId="0" applyNumberFormat="1" applyFont="1" applyFill="1"/>
    <xf numFmtId="44" fontId="20" fillId="2" borderId="14" xfId="0" applyNumberFormat="1" applyFont="1" applyFill="1" applyBorder="1"/>
    <xf numFmtId="44" fontId="20" fillId="2" borderId="12" xfId="0" applyNumberFormat="1" applyFont="1" applyFill="1" applyBorder="1"/>
    <xf numFmtId="0" fontId="20" fillId="2" borderId="14" xfId="0" applyFont="1" applyFill="1" applyBorder="1"/>
    <xf numFmtId="43" fontId="20" fillId="2" borderId="14" xfId="1" applyFont="1" applyFill="1" applyBorder="1"/>
    <xf numFmtId="0" fontId="28" fillId="2" borderId="45" xfId="0" applyFont="1" applyFill="1" applyBorder="1" applyAlignment="1">
      <alignment horizontal="center" vertical="top" wrapText="1"/>
    </xf>
    <xf numFmtId="0" fontId="28" fillId="2" borderId="21" xfId="0" applyFont="1" applyFill="1" applyBorder="1" applyAlignment="1">
      <alignment horizontal="center" vertical="top" wrapText="1"/>
    </xf>
    <xf numFmtId="0" fontId="28" fillId="2" borderId="46" xfId="0" applyFont="1" applyFill="1" applyBorder="1" applyAlignment="1">
      <alignment horizontal="center" vertical="top" wrapText="1"/>
    </xf>
    <xf numFmtId="0" fontId="28" fillId="2" borderId="42" xfId="0" applyFont="1" applyFill="1" applyBorder="1" applyAlignment="1">
      <alignment horizontal="center" vertical="top" wrapText="1"/>
    </xf>
    <xf numFmtId="0" fontId="28" fillId="2" borderId="20" xfId="0" applyFont="1" applyFill="1" applyBorder="1" applyAlignment="1">
      <alignment horizontal="center" vertical="top" wrapText="1"/>
    </xf>
    <xf numFmtId="0" fontId="28" fillId="2" borderId="43" xfId="0" applyFont="1" applyFill="1" applyBorder="1" applyAlignment="1">
      <alignment horizontal="center" vertical="top" wrapText="1"/>
    </xf>
    <xf numFmtId="0" fontId="20" fillId="2" borderId="47" xfId="0" applyFont="1" applyFill="1" applyBorder="1"/>
    <xf numFmtId="43" fontId="20" fillId="2" borderId="10" xfId="0" applyNumberFormat="1" applyFont="1" applyFill="1" applyBorder="1"/>
    <xf numFmtId="43" fontId="20" fillId="2" borderId="48" xfId="1" applyFont="1" applyFill="1" applyBorder="1"/>
    <xf numFmtId="0" fontId="20" fillId="2" borderId="17" xfId="0" applyFont="1" applyFill="1" applyBorder="1"/>
    <xf numFmtId="2" fontId="20" fillId="2" borderId="2" xfId="0" applyNumberFormat="1" applyFont="1" applyFill="1" applyBorder="1"/>
    <xf numFmtId="0" fontId="20" fillId="2" borderId="35" xfId="0" applyFont="1" applyFill="1" applyBorder="1"/>
    <xf numFmtId="43" fontId="20" fillId="2" borderId="6" xfId="0" applyNumberFormat="1" applyFont="1" applyFill="1" applyBorder="1"/>
    <xf numFmtId="43" fontId="20" fillId="2" borderId="49" xfId="1" applyFont="1" applyFill="1" applyBorder="1"/>
    <xf numFmtId="0" fontId="20" fillId="2" borderId="44" xfId="0" applyFont="1" applyFill="1" applyBorder="1"/>
    <xf numFmtId="43" fontId="20" fillId="2" borderId="50" xfId="1" applyFont="1" applyFill="1" applyBorder="1"/>
    <xf numFmtId="43" fontId="20" fillId="2" borderId="50" xfId="0" applyNumberFormat="1" applyFont="1" applyFill="1" applyBorder="1"/>
    <xf numFmtId="0" fontId="20" fillId="2" borderId="50" xfId="0" applyFont="1" applyFill="1" applyBorder="1" applyAlignment="1">
      <alignment horizontal="center"/>
    </xf>
    <xf numFmtId="43" fontId="20" fillId="2" borderId="51" xfId="1" applyFont="1" applyFill="1" applyBorder="1"/>
    <xf numFmtId="43" fontId="20" fillId="2" borderId="8" xfId="0" applyNumberFormat="1" applyFont="1" applyFill="1" applyBorder="1"/>
    <xf numFmtId="2" fontId="20" fillId="2" borderId="19" xfId="0" applyNumberFormat="1" applyFont="1" applyFill="1" applyBorder="1"/>
    <xf numFmtId="171" fontId="20" fillId="2" borderId="19" xfId="0" applyNumberFormat="1" applyFont="1" applyFill="1" applyBorder="1"/>
    <xf numFmtId="170" fontId="20" fillId="2" borderId="25" xfId="0" applyNumberFormat="1" applyFont="1" applyFill="1" applyBorder="1"/>
    <xf numFmtId="2" fontId="20" fillId="2" borderId="26" xfId="0" applyNumberFormat="1" applyFont="1" applyFill="1" applyBorder="1"/>
    <xf numFmtId="43" fontId="20" fillId="2" borderId="0" xfId="0" applyNumberFormat="1" applyFont="1" applyFill="1" applyBorder="1"/>
    <xf numFmtId="2" fontId="20" fillId="2" borderId="0" xfId="0" applyNumberFormat="1" applyFont="1" applyFill="1" applyBorder="1"/>
    <xf numFmtId="171" fontId="20" fillId="2" borderId="0" xfId="0" applyNumberFormat="1" applyFont="1" applyFill="1" applyBorder="1"/>
    <xf numFmtId="170" fontId="20" fillId="2" borderId="0" xfId="0" applyNumberFormat="1" applyFont="1" applyFill="1" applyBorder="1"/>
    <xf numFmtId="166" fontId="20" fillId="2" borderId="10" xfId="0" applyNumberFormat="1" applyFont="1" applyFill="1" applyBorder="1" applyAlignment="1">
      <alignment horizontal="center"/>
    </xf>
    <xf numFmtId="0" fontId="20" fillId="2" borderId="0" xfId="0" applyFont="1" applyFill="1" applyBorder="1" applyAlignment="1"/>
    <xf numFmtId="165" fontId="20" fillId="2" borderId="2" xfId="1" applyNumberFormat="1" applyFont="1" applyFill="1" applyBorder="1"/>
    <xf numFmtId="167" fontId="20" fillId="2" borderId="2" xfId="0" applyNumberFormat="1" applyFont="1" applyFill="1" applyBorder="1"/>
    <xf numFmtId="167" fontId="20" fillId="2" borderId="0" xfId="0" applyNumberFormat="1" applyFont="1" applyFill="1"/>
    <xf numFmtId="0" fontId="28" fillId="2" borderId="3" xfId="0" applyFont="1" applyFill="1" applyBorder="1" applyAlignment="1">
      <alignment horizontal="center" vertical="top" wrapText="1"/>
    </xf>
    <xf numFmtId="0" fontId="28" fillId="2" borderId="6" xfId="0" applyFont="1" applyFill="1" applyBorder="1" applyAlignment="1">
      <alignment horizontal="center" vertical="top" wrapText="1"/>
    </xf>
    <xf numFmtId="0" fontId="20" fillId="2" borderId="2" xfId="0" applyFont="1" applyFill="1" applyBorder="1"/>
    <xf numFmtId="170" fontId="20" fillId="2" borderId="2" xfId="1" applyNumberFormat="1" applyFont="1" applyFill="1" applyBorder="1"/>
    <xf numFmtId="166" fontId="20" fillId="2" borderId="2" xfId="0" applyNumberFormat="1" applyFont="1" applyFill="1" applyBorder="1"/>
    <xf numFmtId="166" fontId="20" fillId="2" borderId="6" xfId="0" applyNumberFormat="1" applyFont="1" applyFill="1" applyBorder="1" applyAlignment="1">
      <alignment horizontal="center"/>
    </xf>
    <xf numFmtId="170" fontId="20" fillId="2" borderId="6" xfId="1" applyNumberFormat="1" applyFont="1" applyFill="1" applyBorder="1"/>
    <xf numFmtId="166" fontId="20" fillId="2" borderId="6" xfId="0" applyNumberFormat="1" applyFont="1" applyFill="1" applyBorder="1"/>
    <xf numFmtId="170" fontId="20" fillId="2" borderId="12" xfId="1" applyNumberFormat="1" applyFont="1" applyFill="1" applyBorder="1"/>
    <xf numFmtId="43" fontId="20" fillId="2" borderId="0" xfId="0" applyNumberFormat="1" applyFont="1" applyFill="1"/>
    <xf numFmtId="166" fontId="20" fillId="2" borderId="13" xfId="0" applyNumberFormat="1" applyFont="1" applyFill="1" applyBorder="1"/>
    <xf numFmtId="169" fontId="20" fillId="2" borderId="2" xfId="0" applyNumberFormat="1" applyFont="1" applyFill="1" applyBorder="1"/>
    <xf numFmtId="44" fontId="20" fillId="2" borderId="11" xfId="2" applyFont="1" applyFill="1" applyBorder="1"/>
    <xf numFmtId="44" fontId="20" fillId="2" borderId="1" xfId="2" applyFont="1" applyFill="1" applyBorder="1"/>
    <xf numFmtId="44" fontId="20" fillId="2" borderId="2" xfId="0" applyNumberFormat="1" applyFont="1" applyFill="1" applyBorder="1"/>
    <xf numFmtId="0" fontId="22" fillId="2" borderId="0" xfId="0" applyFont="1" applyFill="1" applyAlignment="1">
      <alignment horizontal="center"/>
    </xf>
    <xf numFmtId="166" fontId="20" fillId="2" borderId="39" xfId="0" applyNumberFormat="1" applyFont="1" applyFill="1" applyBorder="1"/>
    <xf numFmtId="166" fontId="20" fillId="2" borderId="0" xfId="0" applyNumberFormat="1" applyFont="1" applyFill="1" applyBorder="1"/>
    <xf numFmtId="0" fontId="28" fillId="2" borderId="16" xfId="0" applyFont="1" applyFill="1" applyBorder="1" applyAlignment="1">
      <alignment horizontal="center" vertical="top" wrapText="1"/>
    </xf>
    <xf numFmtId="0" fontId="20" fillId="2" borderId="22" xfId="0" applyFont="1" applyFill="1" applyBorder="1"/>
    <xf numFmtId="0" fontId="20" fillId="2" borderId="39" xfId="0" applyFont="1" applyFill="1" applyBorder="1"/>
    <xf numFmtId="0" fontId="28" fillId="2" borderId="37" xfId="0" applyFont="1" applyFill="1" applyBorder="1" applyAlignment="1">
      <alignment horizontal="center" vertical="top" wrapText="1"/>
    </xf>
    <xf numFmtId="0" fontId="20" fillId="2" borderId="18" xfId="0" applyFont="1" applyFill="1" applyBorder="1"/>
    <xf numFmtId="0" fontId="20" fillId="2" borderId="23" xfId="0" applyFont="1" applyFill="1" applyBorder="1"/>
    <xf numFmtId="44" fontId="20" fillId="2" borderId="24" xfId="2" applyFont="1" applyFill="1" applyBorder="1"/>
    <xf numFmtId="44" fontId="20" fillId="2" borderId="24" xfId="2" applyNumberFormat="1" applyFont="1" applyFill="1" applyBorder="1"/>
    <xf numFmtId="170" fontId="23" fillId="2" borderId="25" xfId="1" applyNumberFormat="1" applyFont="1" applyFill="1" applyBorder="1"/>
    <xf numFmtId="0" fontId="20" fillId="2" borderId="25" xfId="0" applyFont="1" applyFill="1" applyBorder="1"/>
    <xf numFmtId="0" fontId="20" fillId="2" borderId="40" xfId="0" applyFont="1" applyFill="1" applyBorder="1"/>
    <xf numFmtId="44" fontId="20" fillId="2" borderId="32" xfId="2" applyFont="1" applyFill="1" applyBorder="1"/>
    <xf numFmtId="166" fontId="23" fillId="2" borderId="26" xfId="0" applyNumberFormat="1" applyFont="1" applyFill="1" applyBorder="1"/>
    <xf numFmtId="44" fontId="20" fillId="2" borderId="0" xfId="2" applyNumberFormat="1" applyFont="1" applyFill="1" applyBorder="1"/>
    <xf numFmtId="167" fontId="20" fillId="2" borderId="0" xfId="0" applyNumberFormat="1" applyFont="1" applyFill="1" applyBorder="1"/>
    <xf numFmtId="166" fontId="23" fillId="2" borderId="41" xfId="0" applyNumberFormat="1" applyFont="1" applyFill="1" applyBorder="1"/>
    <xf numFmtId="0" fontId="28" fillId="2" borderId="27" xfId="0" applyFont="1" applyFill="1" applyBorder="1" applyAlignment="1">
      <alignment horizontal="center" vertical="top" wrapText="1"/>
    </xf>
    <xf numFmtId="0" fontId="28" fillId="2" borderId="28" xfId="0" applyFont="1" applyFill="1" applyBorder="1" applyAlignment="1">
      <alignment horizontal="center" vertical="top" wrapText="1"/>
    </xf>
    <xf numFmtId="166" fontId="20" fillId="2" borderId="41" xfId="0" applyNumberFormat="1" applyFont="1" applyFill="1" applyBorder="1"/>
    <xf numFmtId="0" fontId="20" fillId="2" borderId="29" xfId="0" applyFont="1" applyFill="1" applyBorder="1"/>
    <xf numFmtId="167" fontId="20" fillId="2" borderId="1" xfId="0" applyNumberFormat="1" applyFont="1" applyFill="1" applyBorder="1"/>
    <xf numFmtId="0" fontId="20" fillId="2" borderId="41" xfId="0" applyFont="1" applyFill="1" applyBorder="1"/>
    <xf numFmtId="166" fontId="20" fillId="2" borderId="5" xfId="0" applyNumberFormat="1" applyFont="1" applyFill="1" applyBorder="1"/>
    <xf numFmtId="0" fontId="20" fillId="2" borderId="30" xfId="0" applyFont="1" applyFill="1" applyBorder="1"/>
    <xf numFmtId="166" fontId="20" fillId="2" borderId="31" xfId="0" applyNumberFormat="1" applyFont="1" applyFill="1" applyBorder="1"/>
    <xf numFmtId="44" fontId="20" fillId="2" borderId="33" xfId="2" applyFont="1" applyFill="1" applyBorder="1"/>
    <xf numFmtId="44" fontId="20" fillId="2" borderId="33" xfId="0" applyNumberFormat="1" applyFont="1" applyFill="1" applyBorder="1"/>
    <xf numFmtId="0" fontId="28" fillId="2" borderId="34" xfId="0" applyFont="1" applyFill="1" applyBorder="1" applyAlignment="1">
      <alignment horizontal="center" vertical="top" wrapText="1"/>
    </xf>
    <xf numFmtId="0" fontId="28" fillId="2" borderId="38" xfId="0" applyFont="1" applyFill="1" applyBorder="1" applyAlignment="1">
      <alignment horizontal="center" vertical="top" wrapText="1"/>
    </xf>
    <xf numFmtId="166" fontId="23" fillId="2" borderId="0" xfId="0" applyNumberFormat="1" applyFont="1" applyFill="1" applyBorder="1"/>
    <xf numFmtId="166" fontId="20" fillId="2" borderId="7" xfId="0" applyNumberFormat="1" applyFont="1" applyFill="1" applyBorder="1"/>
    <xf numFmtId="166" fontId="23" fillId="2" borderId="35" xfId="0" applyNumberFormat="1" applyFont="1" applyFill="1" applyBorder="1"/>
    <xf numFmtId="172" fontId="20" fillId="2" borderId="24" xfId="2" applyNumberFormat="1" applyFont="1" applyFill="1" applyBorder="1"/>
    <xf numFmtId="166" fontId="20" fillId="2" borderId="25" xfId="0" applyNumberFormat="1" applyFont="1" applyFill="1" applyBorder="1"/>
    <xf numFmtId="172" fontId="20" fillId="2" borderId="32" xfId="2" applyNumberFormat="1" applyFont="1" applyFill="1" applyBorder="1"/>
    <xf numFmtId="0" fontId="20" fillId="2" borderId="26" xfId="0" applyFont="1" applyFill="1" applyBorder="1"/>
    <xf numFmtId="166" fontId="20" fillId="2" borderId="22" xfId="0" applyNumberFormat="1" applyFont="1" applyFill="1" applyBorder="1"/>
    <xf numFmtId="166" fontId="20" fillId="2" borderId="9" xfId="0" applyNumberFormat="1" applyFont="1" applyFill="1" applyBorder="1"/>
    <xf numFmtId="166" fontId="20" fillId="2" borderId="24" xfId="0" applyNumberFormat="1" applyFont="1" applyFill="1" applyBorder="1"/>
    <xf numFmtId="166" fontId="20" fillId="2" borderId="32" xfId="0" applyNumberFormat="1" applyFont="1" applyFill="1" applyBorder="1"/>
    <xf numFmtId="0" fontId="20" fillId="2" borderId="36" xfId="0" applyFont="1" applyFill="1" applyBorder="1"/>
    <xf numFmtId="167" fontId="20" fillId="2" borderId="33" xfId="0" applyNumberFormat="1" applyFont="1" applyFill="1" applyBorder="1"/>
    <xf numFmtId="44" fontId="20" fillId="2" borderId="24" xfId="0" applyNumberFormat="1" applyFont="1" applyFill="1" applyBorder="1"/>
    <xf numFmtId="166" fontId="23" fillId="2" borderId="25" xfId="0" applyNumberFormat="1" applyFont="1" applyFill="1" applyBorder="1"/>
    <xf numFmtId="0" fontId="19" fillId="2" borderId="16" xfId="0" applyFont="1" applyFill="1" applyBorder="1" applyAlignment="1">
      <alignment horizontal="center" wrapText="1"/>
    </xf>
    <xf numFmtId="167" fontId="20" fillId="2" borderId="22" xfId="0" applyNumberFormat="1" applyFont="1" applyFill="1" applyBorder="1"/>
    <xf numFmtId="0" fontId="20" fillId="2" borderId="16" xfId="0" applyFont="1" applyFill="1" applyBorder="1"/>
    <xf numFmtId="0" fontId="19" fillId="2" borderId="22" xfId="0" applyFont="1" applyFill="1" applyBorder="1" applyAlignment="1">
      <alignment horizontal="center"/>
    </xf>
    <xf numFmtId="164" fontId="20" fillId="2" borderId="1" xfId="1" applyNumberFormat="1" applyFont="1" applyFill="1" applyBorder="1"/>
    <xf numFmtId="170" fontId="20" fillId="2" borderId="5" xfId="1" applyNumberFormat="1" applyFont="1" applyFill="1" applyBorder="1"/>
    <xf numFmtId="170" fontId="20" fillId="2" borderId="33" xfId="0" applyNumberFormat="1" applyFont="1" applyFill="1" applyBorder="1"/>
    <xf numFmtId="166" fontId="20" fillId="2" borderId="50" xfId="0" applyNumberFormat="1" applyFont="1" applyFill="1" applyBorder="1"/>
    <xf numFmtId="167" fontId="20" fillId="2" borderId="25" xfId="0" applyNumberFormat="1" applyFont="1" applyFill="1" applyBorder="1"/>
    <xf numFmtId="44" fontId="20" fillId="2" borderId="50" xfId="0" applyNumberFormat="1" applyFont="1" applyFill="1" applyBorder="1"/>
    <xf numFmtId="166" fontId="20" fillId="2" borderId="53" xfId="0" applyNumberFormat="1" applyFont="1" applyFill="1" applyBorder="1"/>
    <xf numFmtId="44" fontId="20" fillId="2" borderId="52" xfId="2" applyFont="1" applyFill="1" applyBorder="1"/>
    <xf numFmtId="44" fontId="20" fillId="2" borderId="50" xfId="2" applyFont="1" applyFill="1" applyBorder="1"/>
    <xf numFmtId="2" fontId="20" fillId="2" borderId="0" xfId="0" applyNumberFormat="1" applyFont="1" applyFill="1" applyBorder="1" applyAlignment="1">
      <alignment horizontal="center"/>
    </xf>
    <xf numFmtId="9" fontId="20" fillId="2" borderId="0" xfId="0" applyNumberFormat="1" applyFont="1" applyFill="1" applyBorder="1" applyAlignment="1">
      <alignment horizontal="center"/>
    </xf>
    <xf numFmtId="0" fontId="20" fillId="2" borderId="0" xfId="0" applyFont="1" applyFill="1" applyBorder="1" applyAlignment="1">
      <alignment horizontal="center"/>
    </xf>
    <xf numFmtId="167" fontId="20" fillId="2" borderId="0" xfId="0" applyNumberFormat="1" applyFont="1" applyFill="1" applyBorder="1" applyAlignment="1">
      <alignment horizontal="center"/>
    </xf>
    <xf numFmtId="9" fontId="20" fillId="2" borderId="0" xfId="3" quotePrefix="1" applyFont="1" applyFill="1" applyBorder="1" applyAlignment="1">
      <alignment horizontal="center"/>
    </xf>
    <xf numFmtId="43" fontId="20" fillId="2" borderId="0" xfId="1" applyFont="1" applyFill="1" applyBorder="1" applyAlignment="1">
      <alignment horizontal="center" wrapText="1"/>
    </xf>
    <xf numFmtId="9" fontId="20" fillId="2" borderId="0" xfId="3" applyFont="1" applyFill="1" applyBorder="1" applyAlignment="1">
      <alignment horizontal="center"/>
    </xf>
    <xf numFmtId="0" fontId="28" fillId="2" borderId="0" xfId="0" applyFont="1" applyFill="1" applyBorder="1" applyAlignment="1">
      <alignment vertical="top" wrapText="1"/>
    </xf>
    <xf numFmtId="43" fontId="22" fillId="2" borderId="0" xfId="1" applyFont="1" applyFill="1" applyBorder="1"/>
    <xf numFmtId="0" fontId="20" fillId="2" borderId="0" xfId="0" applyFont="1" applyFill="1" applyAlignment="1">
      <alignment horizontal="right"/>
    </xf>
    <xf numFmtId="0" fontId="28" fillId="2" borderId="0" xfId="0" applyFont="1" applyFill="1" applyBorder="1" applyAlignment="1">
      <alignment horizontal="left"/>
    </xf>
    <xf numFmtId="0" fontId="24" fillId="2" borderId="0" xfId="0" applyFont="1" applyFill="1" applyBorder="1"/>
    <xf numFmtId="0" fontId="24" fillId="2" borderId="0" xfId="0" applyFont="1" applyFill="1" applyAlignment="1">
      <alignment horizontal="right"/>
    </xf>
    <xf numFmtId="43" fontId="28" fillId="2" borderId="0" xfId="0" applyNumberFormat="1" applyFont="1" applyFill="1"/>
    <xf numFmtId="167" fontId="24" fillId="2" borderId="0" xfId="0" applyNumberFormat="1" applyFont="1" applyFill="1"/>
    <xf numFmtId="43" fontId="24" fillId="2" borderId="0" xfId="1" applyFont="1" applyFill="1"/>
    <xf numFmtId="43" fontId="28" fillId="2" borderId="0" xfId="0" applyNumberFormat="1" applyFont="1" applyFill="1" applyAlignment="1"/>
    <xf numFmtId="0" fontId="28" fillId="2" borderId="0" xfId="0" applyFont="1" applyFill="1" applyBorder="1" applyAlignment="1">
      <alignment horizontal="right" vertical="top" wrapText="1"/>
    </xf>
    <xf numFmtId="44" fontId="28" fillId="2" borderId="0" xfId="0" applyNumberFormat="1" applyFont="1" applyFill="1"/>
    <xf numFmtId="44" fontId="24" fillId="2" borderId="0" xfId="0" applyNumberFormat="1" applyFont="1" applyFill="1"/>
    <xf numFmtId="2" fontId="31" fillId="2" borderId="0" xfId="0" applyNumberFormat="1" applyFont="1" applyFill="1" applyBorder="1" applyAlignment="1">
      <alignment horizontal="right"/>
    </xf>
    <xf numFmtId="43" fontId="31" fillId="2" borderId="0" xfId="0" applyNumberFormat="1" applyFont="1" applyFill="1" applyBorder="1" applyAlignment="1">
      <alignment horizontal="right"/>
    </xf>
    <xf numFmtId="0" fontId="24" fillId="2" borderId="0" xfId="0" applyFont="1" applyFill="1" applyBorder="1" applyAlignment="1">
      <alignment horizontal="right"/>
    </xf>
    <xf numFmtId="2" fontId="32" fillId="2" borderId="0" xfId="0" applyNumberFormat="1" applyFont="1" applyFill="1" applyBorder="1"/>
    <xf numFmtId="0" fontId="20" fillId="2" borderId="0" xfId="0" applyFont="1" applyFill="1" applyBorder="1" applyAlignment="1">
      <alignment horizontal="right"/>
    </xf>
    <xf numFmtId="0" fontId="20" fillId="8" borderId="3" xfId="0" applyFont="1" applyFill="1" applyBorder="1"/>
    <xf numFmtId="0" fontId="20" fillId="8" borderId="4" xfId="0" applyFont="1" applyFill="1" applyBorder="1"/>
    <xf numFmtId="0" fontId="20" fillId="8" borderId="5" xfId="0" applyFont="1" applyFill="1" applyBorder="1"/>
    <xf numFmtId="10" fontId="20" fillId="8" borderId="7" xfId="0" applyNumberFormat="1" applyFont="1" applyFill="1" applyBorder="1"/>
    <xf numFmtId="0" fontId="20" fillId="8" borderId="8" xfId="0" applyFont="1" applyFill="1" applyBorder="1"/>
    <xf numFmtId="10" fontId="20" fillId="8" borderId="9" xfId="0" applyNumberFormat="1" applyFont="1" applyFill="1" applyBorder="1"/>
    <xf numFmtId="166" fontId="20" fillId="8" borderId="2" xfId="0" applyNumberFormat="1" applyFont="1" applyFill="1" applyBorder="1" applyAlignment="1">
      <alignment horizontal="center" vertical="center"/>
    </xf>
    <xf numFmtId="166" fontId="20" fillId="8" borderId="12" xfId="0" applyNumberFormat="1" applyFont="1" applyFill="1" applyBorder="1"/>
    <xf numFmtId="0" fontId="23" fillId="8" borderId="0" xfId="0" applyFont="1" applyFill="1"/>
    <xf numFmtId="0" fontId="11" fillId="2" borderId="0" xfId="0" applyFont="1" applyFill="1" applyAlignment="1">
      <alignment horizontal="left" vertical="center" wrapText="1"/>
    </xf>
    <xf numFmtId="169" fontId="20" fillId="2" borderId="24" xfId="0" applyNumberFormat="1" applyFont="1" applyFill="1" applyBorder="1"/>
    <xf numFmtId="0" fontId="33" fillId="3" borderId="0" xfId="0" applyFont="1" applyFill="1" applyBorder="1" applyAlignment="1">
      <alignment vertical="center" wrapText="1"/>
    </xf>
    <xf numFmtId="0" fontId="33" fillId="5" borderId="0" xfId="0" applyFont="1" applyFill="1" applyBorder="1" applyAlignment="1" applyProtection="1">
      <alignment horizontal="center" vertical="center"/>
      <protection locked="0"/>
    </xf>
    <xf numFmtId="0" fontId="12" fillId="8" borderId="0" xfId="0" applyFont="1" applyFill="1" applyBorder="1" applyAlignment="1">
      <alignment vertical="center" wrapText="1"/>
    </xf>
    <xf numFmtId="167" fontId="20" fillId="8" borderId="6" xfId="0" applyNumberFormat="1" applyFont="1" applyFill="1" applyBorder="1" applyAlignment="1">
      <alignment horizontal="center"/>
    </xf>
    <xf numFmtId="0" fontId="34" fillId="2" borderId="2" xfId="0" applyFont="1" applyFill="1" applyBorder="1" applyAlignment="1">
      <alignment horizontal="center" vertical="top" wrapText="1"/>
    </xf>
    <xf numFmtId="0" fontId="22" fillId="8" borderId="16" xfId="0" applyFont="1" applyFill="1" applyBorder="1"/>
    <xf numFmtId="0" fontId="20" fillId="8" borderId="22" xfId="0" applyFont="1" applyFill="1" applyBorder="1"/>
    <xf numFmtId="0" fontId="20" fillId="8" borderId="18" xfId="0" applyFont="1" applyFill="1" applyBorder="1"/>
    <xf numFmtId="0" fontId="20" fillId="8" borderId="65" xfId="0" applyFont="1" applyFill="1" applyBorder="1"/>
    <xf numFmtId="0" fontId="20" fillId="8" borderId="2" xfId="0" applyFont="1" applyFill="1" applyBorder="1"/>
    <xf numFmtId="0" fontId="20" fillId="8" borderId="66" xfId="0" applyFont="1" applyFill="1" applyBorder="1"/>
    <xf numFmtId="167" fontId="20" fillId="8" borderId="24" xfId="0" applyNumberFormat="1" applyFont="1" applyFill="1" applyBorder="1"/>
    <xf numFmtId="167" fontId="20" fillId="8" borderId="67" xfId="0" applyNumberFormat="1" applyFont="1" applyFill="1" applyBorder="1"/>
    <xf numFmtId="0" fontId="20" fillId="8" borderId="0" xfId="0" applyFont="1" applyFill="1" applyBorder="1"/>
    <xf numFmtId="167" fontId="20" fillId="8" borderId="0" xfId="0" applyNumberFormat="1" applyFont="1" applyFill="1" applyBorder="1"/>
    <xf numFmtId="0" fontId="24" fillId="8" borderId="0" xfId="0" applyFont="1" applyFill="1"/>
    <xf numFmtId="43" fontId="28" fillId="8" borderId="0" xfId="0" applyNumberFormat="1" applyFont="1" applyFill="1"/>
    <xf numFmtId="167" fontId="24" fillId="8" borderId="0" xfId="0" applyNumberFormat="1" applyFont="1" applyFill="1"/>
    <xf numFmtId="177" fontId="12" fillId="3" borderId="56" xfId="0" applyNumberFormat="1" applyFont="1" applyFill="1" applyBorder="1" applyAlignment="1">
      <alignment horizontal="center" vertical="center"/>
    </xf>
    <xf numFmtId="0" fontId="8" fillId="4" borderId="0" xfId="0" applyFont="1" applyFill="1" applyBorder="1" applyAlignment="1">
      <alignment horizontal="center"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0" fontId="13" fillId="3" borderId="63" xfId="0" applyFont="1" applyFill="1" applyBorder="1" applyAlignment="1">
      <alignment horizontal="left" vertical="center"/>
    </xf>
    <xf numFmtId="0" fontId="13" fillId="3" borderId="0" xfId="0" applyFont="1" applyFill="1" applyBorder="1" applyAlignment="1">
      <alignment horizontal="left" vertical="center"/>
    </xf>
    <xf numFmtId="0" fontId="6" fillId="3" borderId="0" xfId="0" applyFont="1" applyFill="1" applyBorder="1" applyAlignment="1">
      <alignment horizontal="left" vertical="center"/>
    </xf>
    <xf numFmtId="0" fontId="11" fillId="2" borderId="0" xfId="0" applyFont="1" applyFill="1" applyAlignment="1">
      <alignment horizontal="left" vertical="center" wrapText="1"/>
    </xf>
    <xf numFmtId="0" fontId="4" fillId="2" borderId="0" xfId="0" applyFont="1" applyFill="1" applyAlignment="1">
      <alignment horizontal="left"/>
    </xf>
    <xf numFmtId="0" fontId="8" fillId="4" borderId="0" xfId="0" applyFont="1" applyFill="1" applyBorder="1" applyAlignment="1">
      <alignment horizontal="left" vertical="center"/>
    </xf>
    <xf numFmtId="0" fontId="8" fillId="4" borderId="60" xfId="0" applyFont="1" applyFill="1" applyBorder="1" applyAlignment="1">
      <alignment horizontal="left" vertical="center"/>
    </xf>
    <xf numFmtId="176" fontId="13" fillId="6" borderId="59" xfId="0" applyNumberFormat="1" applyFont="1" applyFill="1" applyBorder="1" applyAlignment="1">
      <alignment horizontal="center" vertical="center"/>
    </xf>
    <xf numFmtId="176" fontId="13" fillId="6" borderId="61" xfId="0" applyNumberFormat="1" applyFont="1" applyFill="1" applyBorder="1" applyAlignment="1">
      <alignment horizontal="center" vertical="center"/>
    </xf>
    <xf numFmtId="176" fontId="13" fillId="3" borderId="59" xfId="0" applyNumberFormat="1" applyFont="1" applyFill="1" applyBorder="1" applyAlignment="1">
      <alignment horizontal="center" vertical="center"/>
    </xf>
    <xf numFmtId="176" fontId="13" fillId="3" borderId="61" xfId="0" applyNumberFormat="1" applyFont="1" applyFill="1" applyBorder="1" applyAlignment="1">
      <alignment horizontal="center" vertical="center"/>
    </xf>
    <xf numFmtId="0" fontId="19" fillId="2" borderId="0" xfId="0" applyFont="1" applyFill="1" applyBorder="1" applyAlignment="1">
      <alignment horizontal="center" wrapText="1"/>
    </xf>
    <xf numFmtId="0" fontId="19" fillId="2" borderId="0" xfId="0" applyFont="1" applyFill="1" applyAlignment="1">
      <alignment horizontal="center"/>
    </xf>
    <xf numFmtId="0" fontId="21" fillId="2" borderId="0" xfId="0" applyFont="1" applyFill="1" applyAlignment="1">
      <alignment horizontal="center"/>
    </xf>
    <xf numFmtId="0" fontId="22" fillId="2" borderId="0" xfId="0" applyFont="1" applyFill="1" applyAlignment="1">
      <alignment horizontal="center"/>
    </xf>
    <xf numFmtId="0" fontId="28" fillId="2" borderId="0" xfId="0" applyFont="1" applyFill="1" applyBorder="1" applyAlignment="1">
      <alignment horizontal="center" vertical="top" wrapText="1"/>
    </xf>
    <xf numFmtId="165" fontId="20" fillId="8" borderId="36" xfId="0" applyNumberFormat="1" applyFont="1" applyFill="1" applyBorder="1"/>
    <xf numFmtId="179" fontId="12" fillId="3" borderId="58" xfId="0" applyNumberFormat="1" applyFont="1" applyFill="1" applyBorder="1" applyAlignment="1">
      <alignment horizontal="center" vertical="center"/>
    </xf>
  </cellXfs>
  <cellStyles count="4">
    <cellStyle name="Komma" xfId="1" builtinId="3"/>
    <cellStyle name="Procent" xfId="3" builtinId="5"/>
    <cellStyle name="Standaard" xfId="0" builtinId="0"/>
    <cellStyle name="Valuta" xfId="2" builtinId="4"/>
  </cellStyles>
  <dxfs count="6">
    <dxf>
      <font>
        <color rgb="FF00417F"/>
      </font>
      <fill>
        <patternFill>
          <bgColor rgb="FF97A4CA"/>
        </patternFill>
      </fill>
    </dxf>
    <dxf>
      <font>
        <color rgb="FF00417F"/>
      </font>
      <fill>
        <patternFill>
          <bgColor rgb="FF97A4CA"/>
        </patternFill>
      </fill>
    </dxf>
    <dxf>
      <font>
        <color rgb="FF00417F"/>
      </font>
      <fill>
        <patternFill>
          <bgColor rgb="FF97A4CA"/>
        </patternFill>
      </fill>
    </dxf>
    <dxf>
      <font>
        <color rgb="FF00417F"/>
      </font>
      <fill>
        <patternFill>
          <bgColor rgb="FF97A4CA"/>
        </patternFill>
      </fill>
    </dxf>
    <dxf>
      <font>
        <color rgb="FF00417F"/>
      </font>
      <fill>
        <patternFill>
          <bgColor rgb="FF97A4CA"/>
        </patternFill>
      </fill>
    </dxf>
    <dxf>
      <fill>
        <patternFill>
          <bgColor rgb="FFFF0000"/>
        </patternFill>
      </fill>
    </dxf>
  </dxfs>
  <tableStyles count="0" defaultTableStyle="TableStyleMedium2" defaultPivotStyle="PivotStyleLight16"/>
  <colors>
    <mruColors>
      <color rgb="FFF4F1E8"/>
      <color rgb="FF647EB0"/>
      <color rgb="FF97A4CA"/>
      <color rgb="FF00417F"/>
      <color rgb="FF0A57A4"/>
      <color rgb="FFDBE5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menzis.nl/zorgaanbieders/-/m/publieke-sites/menzis/zorgaanbieders/downloads/huisartsenzorg/contractering/themapaginas/bijlage-11-poh-s-module-versie-30082016.pdf" TargetMode="External"/><Relationship Id="rId2" Type="http://schemas.openxmlformats.org/officeDocument/2006/relationships/image" Target="../media/image2.gif"/><Relationship Id="rId1" Type="http://schemas.openxmlformats.org/officeDocument/2006/relationships/image" Target="../media/image1.png"/><Relationship Id="rId5" Type="http://schemas.openxmlformats.org/officeDocument/2006/relationships/hyperlink" Target="#'Veelgestelde vragen'!A1"/><Relationship Id="rId4" Type="http://schemas.openxmlformats.org/officeDocument/2006/relationships/hyperlink" Target="https://www.menzis.nl/zorgaanbieders/-/m/publieke-sites/menzis/zorgaanbieders/downloads/huisartsenzorg/contractering/themapaginas/bijlage-12-integrale-zorg-voor-kwetsbare-ouderen-versie-30082016.pdf"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50987</xdr:colOff>
      <xdr:row>1</xdr:row>
      <xdr:rowOff>25775</xdr:rowOff>
    </xdr:from>
    <xdr:to>
      <xdr:col>16</xdr:col>
      <xdr:colOff>746612</xdr:colOff>
      <xdr:row>3</xdr:row>
      <xdr:rowOff>538444</xdr:rowOff>
    </xdr:to>
    <xdr:pic>
      <xdr:nvPicPr>
        <xdr:cNvPr id="2" name="Afbeelding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498046" y="205069"/>
          <a:ext cx="1547271" cy="893669"/>
        </a:xfrm>
        <a:prstGeom prst="rect">
          <a:avLst/>
        </a:prstGeom>
        <a:noFill/>
      </xdr:spPr>
    </xdr:pic>
    <xdr:clientData/>
  </xdr:twoCellAnchor>
  <xdr:twoCellAnchor editAs="oneCell">
    <xdr:from>
      <xdr:col>8</xdr:col>
      <xdr:colOff>0</xdr:colOff>
      <xdr:row>5</xdr:row>
      <xdr:rowOff>142875</xdr:rowOff>
    </xdr:from>
    <xdr:to>
      <xdr:col>8</xdr:col>
      <xdr:colOff>342900</xdr:colOff>
      <xdr:row>7</xdr:row>
      <xdr:rowOff>95250</xdr:rowOff>
    </xdr:to>
    <xdr:pic>
      <xdr:nvPicPr>
        <xdr:cNvPr id="3" name="Afbeelding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48375" y="2724150"/>
          <a:ext cx="342900" cy="342900"/>
        </a:xfrm>
        <a:prstGeom prst="rect">
          <a:avLst/>
        </a:prstGeom>
      </xdr:spPr>
    </xdr:pic>
    <xdr:clientData/>
  </xdr:twoCellAnchor>
  <xdr:twoCellAnchor>
    <xdr:from>
      <xdr:col>8</xdr:col>
      <xdr:colOff>419099</xdr:colOff>
      <xdr:row>5</xdr:row>
      <xdr:rowOff>142876</xdr:rowOff>
    </xdr:from>
    <xdr:to>
      <xdr:col>11</xdr:col>
      <xdr:colOff>627528</xdr:colOff>
      <xdr:row>7</xdr:row>
      <xdr:rowOff>89648</xdr:rowOff>
    </xdr:to>
    <xdr:sp macro="" textlink="">
      <xdr:nvSpPr>
        <xdr:cNvPr id="4" name="Afgeronde rechthoek 3">
          <a:hlinkClick xmlns:r="http://schemas.openxmlformats.org/officeDocument/2006/relationships" r:id="rId3"/>
        </xdr:cNvPr>
        <xdr:cNvSpPr/>
      </xdr:nvSpPr>
      <xdr:spPr>
        <a:xfrm>
          <a:off x="6459070" y="2731435"/>
          <a:ext cx="3794311" cy="338978"/>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35"/>
            </a:lnSpc>
            <a:spcAft>
              <a:spcPts val="0"/>
            </a:spcAft>
          </a:pPr>
          <a:r>
            <a:rPr lang="nl-NL" sz="1100" b="1" u="sng">
              <a:solidFill>
                <a:srgbClr val="C20069"/>
              </a:solidFill>
              <a:effectLst/>
              <a:latin typeface="TMix"/>
              <a:ea typeface="Times New Roman"/>
              <a:cs typeface="Times New Roman"/>
            </a:rPr>
            <a:t>Bekijk bijlage 11 POH-S</a:t>
          </a:r>
          <a:r>
            <a:rPr lang="nl-NL" sz="1100" b="1" u="sng" baseline="0">
              <a:solidFill>
                <a:srgbClr val="C20069"/>
              </a:solidFill>
              <a:effectLst/>
              <a:latin typeface="TMix"/>
              <a:ea typeface="Times New Roman"/>
              <a:cs typeface="Times New Roman"/>
            </a:rPr>
            <a:t> module</a:t>
          </a:r>
          <a:endParaRPr lang="nl-NL" sz="1100">
            <a:effectLst/>
            <a:latin typeface="Arial"/>
            <a:ea typeface="Times New Roman"/>
            <a:cs typeface="Times New Roman"/>
          </a:endParaRPr>
        </a:p>
      </xdr:txBody>
    </xdr:sp>
    <xdr:clientData/>
  </xdr:twoCellAnchor>
  <xdr:twoCellAnchor editAs="oneCell">
    <xdr:from>
      <xdr:col>8</xdr:col>
      <xdr:colOff>0</xdr:colOff>
      <xdr:row>8</xdr:row>
      <xdr:rowOff>18489</xdr:rowOff>
    </xdr:from>
    <xdr:to>
      <xdr:col>8</xdr:col>
      <xdr:colOff>342900</xdr:colOff>
      <xdr:row>9</xdr:row>
      <xdr:rowOff>123265</xdr:rowOff>
    </xdr:to>
    <xdr:pic>
      <xdr:nvPicPr>
        <xdr:cNvPr id="5" name="Afbeelding 4"/>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48375" y="3228414"/>
          <a:ext cx="342900" cy="342900"/>
        </a:xfrm>
        <a:prstGeom prst="rect">
          <a:avLst/>
        </a:prstGeom>
      </xdr:spPr>
    </xdr:pic>
    <xdr:clientData/>
  </xdr:twoCellAnchor>
  <xdr:twoCellAnchor>
    <xdr:from>
      <xdr:col>8</xdr:col>
      <xdr:colOff>423495</xdr:colOff>
      <xdr:row>8</xdr:row>
      <xdr:rowOff>8792</xdr:rowOff>
    </xdr:from>
    <xdr:to>
      <xdr:col>11</xdr:col>
      <xdr:colOff>649940</xdr:colOff>
      <xdr:row>9</xdr:row>
      <xdr:rowOff>113567</xdr:rowOff>
    </xdr:to>
    <xdr:sp macro="" textlink="">
      <xdr:nvSpPr>
        <xdr:cNvPr id="7" name="Afgeronde rechthoek 6">
          <a:hlinkClick xmlns:r="http://schemas.openxmlformats.org/officeDocument/2006/relationships" r:id="rId4"/>
        </xdr:cNvPr>
        <xdr:cNvSpPr/>
      </xdr:nvSpPr>
      <xdr:spPr>
        <a:xfrm>
          <a:off x="6463466" y="3224880"/>
          <a:ext cx="3812327" cy="34009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35"/>
            </a:lnSpc>
            <a:spcAft>
              <a:spcPts val="0"/>
            </a:spcAft>
          </a:pPr>
          <a:r>
            <a:rPr lang="nl-NL" sz="1100" b="1" u="sng">
              <a:solidFill>
                <a:srgbClr val="C20069"/>
              </a:solidFill>
              <a:effectLst/>
              <a:latin typeface="TMix"/>
              <a:ea typeface="Times New Roman"/>
              <a:cs typeface="Times New Roman"/>
            </a:rPr>
            <a:t>Bekijk bijlage 12 </a:t>
          </a:r>
          <a:r>
            <a:rPr lang="nl-NL" sz="1100" b="1" u="sng">
              <a:solidFill>
                <a:srgbClr val="C20069"/>
              </a:solidFill>
              <a:effectLst/>
              <a:latin typeface="Verdana" panose="020B0604030504040204" pitchFamily="34" charset="0"/>
              <a:ea typeface="Verdana" panose="020B0604030504040204" pitchFamily="34" charset="0"/>
              <a:cs typeface="Verdana" panose="020B0604030504040204" pitchFamily="34" charset="0"/>
            </a:rPr>
            <a:t>Integrale</a:t>
          </a:r>
          <a:r>
            <a:rPr lang="nl-NL" sz="1100" b="1" u="sng" baseline="0">
              <a:solidFill>
                <a:srgbClr val="C20069"/>
              </a:solidFill>
              <a:effectLst/>
              <a:latin typeface="TMix"/>
              <a:ea typeface="Times New Roman"/>
              <a:cs typeface="Times New Roman"/>
            </a:rPr>
            <a:t> zorg voor kwetsbare ouderen</a:t>
          </a:r>
          <a:endParaRPr lang="nl-NL" sz="1100" baseline="0">
            <a:effectLst/>
            <a:latin typeface="Arial"/>
            <a:ea typeface="Times New Roman"/>
            <a:cs typeface="Times New Roman"/>
          </a:endParaRPr>
        </a:p>
      </xdr:txBody>
    </xdr:sp>
    <xdr:clientData/>
  </xdr:twoCellAnchor>
  <xdr:twoCellAnchor>
    <xdr:from>
      <xdr:col>8</xdr:col>
      <xdr:colOff>425824</xdr:colOff>
      <xdr:row>10</xdr:row>
      <xdr:rowOff>56029</xdr:rowOff>
    </xdr:from>
    <xdr:to>
      <xdr:col>11</xdr:col>
      <xdr:colOff>652269</xdr:colOff>
      <xdr:row>11</xdr:row>
      <xdr:rowOff>160804</xdr:rowOff>
    </xdr:to>
    <xdr:sp macro="" textlink="">
      <xdr:nvSpPr>
        <xdr:cNvPr id="8" name="Afgeronde rechthoek 7">
          <a:hlinkClick xmlns:r="http://schemas.openxmlformats.org/officeDocument/2006/relationships" r:id="rId5"/>
        </xdr:cNvPr>
        <xdr:cNvSpPr/>
      </xdr:nvSpPr>
      <xdr:spPr>
        <a:xfrm>
          <a:off x="6465795" y="3742764"/>
          <a:ext cx="3812327" cy="34009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135"/>
            </a:lnSpc>
            <a:spcAft>
              <a:spcPts val="0"/>
            </a:spcAft>
          </a:pPr>
          <a:r>
            <a:rPr lang="nl-NL" sz="1100" b="1" u="sng" baseline="0">
              <a:solidFill>
                <a:srgbClr val="C20069"/>
              </a:solidFill>
              <a:effectLst/>
              <a:latin typeface="TMix"/>
              <a:ea typeface="Times New Roman"/>
              <a:cs typeface="Times New Roman"/>
            </a:rPr>
            <a:t>Veelgestelde vragen</a:t>
          </a:r>
          <a:endParaRPr lang="nl-NL" sz="1100" baseline="0">
            <a:effectLst/>
            <a:latin typeface="Arial"/>
            <a:ea typeface="Times New Roman"/>
            <a:cs typeface="Times New Roman"/>
          </a:endParaRPr>
        </a:p>
      </xdr:txBody>
    </xdr:sp>
    <xdr:clientData/>
  </xdr:twoCellAnchor>
  <xdr:twoCellAnchor editAs="oneCell">
    <xdr:from>
      <xdr:col>7</xdr:col>
      <xdr:colOff>142875</xdr:colOff>
      <xdr:row>10</xdr:row>
      <xdr:rowOff>45944</xdr:rowOff>
    </xdr:from>
    <xdr:to>
      <xdr:col>8</xdr:col>
      <xdr:colOff>328892</xdr:colOff>
      <xdr:row>11</xdr:row>
      <xdr:rowOff>150720</xdr:rowOff>
    </xdr:to>
    <xdr:pic>
      <xdr:nvPicPr>
        <xdr:cNvPr id="9" name="Afbeelding 8"/>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25963" y="3732679"/>
          <a:ext cx="342900" cy="34009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106"/>
  <sheetViews>
    <sheetView windowProtection="1" tabSelected="1" zoomScale="80" zoomScaleNormal="80" workbookViewId="0">
      <selection activeCell="S30" sqref="S30"/>
    </sheetView>
  </sheetViews>
  <sheetFormatPr defaultRowHeight="14.25" x14ac:dyDescent="0.2"/>
  <cols>
    <col min="1" max="1" width="1.7109375" style="2" customWidth="1"/>
    <col min="2" max="2" width="2.42578125" style="2" customWidth="1"/>
    <col min="3" max="3" width="51.28515625" style="3" customWidth="1"/>
    <col min="4" max="4" width="11" style="3" customWidth="1"/>
    <col min="5" max="5" width="8.28515625" style="3" customWidth="1"/>
    <col min="6" max="6" width="11.7109375" style="3" customWidth="1"/>
    <col min="7" max="7" width="2" style="3" customWidth="1"/>
    <col min="8" max="8" width="2.28515625" style="3" customWidth="1"/>
    <col min="9" max="9" width="33.28515625" style="3" customWidth="1"/>
    <col min="10" max="10" width="13" style="3" hidden="1" customWidth="1"/>
    <col min="11" max="11" width="15.7109375" style="3" hidden="1" customWidth="1"/>
    <col min="12" max="12" width="13.140625" style="3" customWidth="1"/>
    <col min="13" max="13" width="16" style="3" customWidth="1"/>
    <col min="14" max="14" width="12.28515625" style="3" customWidth="1"/>
    <col min="15" max="15" width="16" style="3" customWidth="1"/>
    <col min="16" max="16" width="12.7109375" style="3" customWidth="1"/>
    <col min="17" max="17" width="16.5703125" style="3" customWidth="1"/>
    <col min="18" max="18" width="1.7109375" style="3" customWidth="1"/>
    <col min="19" max="19" width="31.140625" style="17" customWidth="1"/>
    <col min="20" max="21" width="12.7109375" style="2" customWidth="1"/>
    <col min="22" max="22" width="11" style="2" customWidth="1"/>
    <col min="23" max="23" width="14.85546875" style="2" customWidth="1"/>
    <col min="24" max="24" width="16.5703125" style="2" customWidth="1"/>
    <col min="25" max="25" width="13.5703125" style="2" customWidth="1"/>
    <col min="26" max="26" width="14.28515625" style="2" customWidth="1"/>
    <col min="27" max="28" width="9.140625" style="2"/>
    <col min="29" max="35" width="0" style="2" hidden="1" customWidth="1"/>
    <col min="36" max="121" width="9.140625" style="2"/>
    <col min="122" max="16384" width="9.140625" style="3"/>
  </cols>
  <sheetData>
    <row r="1" spans="1:121" x14ac:dyDescent="0.2">
      <c r="C1" s="2"/>
      <c r="D1" s="2"/>
      <c r="E1" s="2"/>
      <c r="F1" s="2"/>
      <c r="G1" s="2"/>
      <c r="H1" s="2"/>
      <c r="I1" s="2"/>
      <c r="J1" s="2"/>
      <c r="K1" s="2"/>
      <c r="L1" s="2"/>
      <c r="M1" s="2"/>
      <c r="N1" s="2"/>
      <c r="O1" s="2"/>
      <c r="P1" s="2"/>
      <c r="Q1" s="2"/>
      <c r="R1" s="2"/>
    </row>
    <row r="2" spans="1:121" x14ac:dyDescent="0.2">
      <c r="B2" s="330" t="s">
        <v>202</v>
      </c>
      <c r="C2" s="330"/>
      <c r="D2" s="330"/>
      <c r="E2" s="330"/>
      <c r="F2" s="330"/>
      <c r="G2" s="330"/>
      <c r="H2" s="2"/>
      <c r="I2" s="2"/>
      <c r="J2" s="2"/>
      <c r="K2" s="2"/>
      <c r="L2" s="2"/>
      <c r="M2" s="2"/>
      <c r="N2" s="2"/>
      <c r="O2" s="2"/>
      <c r="P2" s="2"/>
      <c r="Q2" s="2"/>
      <c r="R2" s="17"/>
      <c r="S2" s="2"/>
    </row>
    <row r="3" spans="1:121" ht="15.75" customHeight="1" x14ac:dyDescent="0.2">
      <c r="B3" s="330"/>
      <c r="C3" s="330"/>
      <c r="D3" s="330"/>
      <c r="E3" s="330"/>
      <c r="F3" s="330"/>
      <c r="G3" s="330"/>
      <c r="H3" s="2"/>
      <c r="I3" s="2"/>
      <c r="J3" s="2"/>
      <c r="K3" s="2"/>
      <c r="L3" s="2"/>
      <c r="M3" s="2"/>
      <c r="N3" s="2"/>
      <c r="O3" s="2"/>
      <c r="P3" s="2"/>
      <c r="Q3" s="2"/>
      <c r="R3" s="17"/>
      <c r="S3" s="2"/>
    </row>
    <row r="4" spans="1:121" s="5" customFormat="1" ht="144.75" customHeight="1" x14ac:dyDescent="0.2">
      <c r="A4" s="4"/>
      <c r="B4" s="334" t="s">
        <v>231</v>
      </c>
      <c r="C4" s="334"/>
      <c r="D4" s="334"/>
      <c r="E4" s="334"/>
      <c r="F4" s="334"/>
      <c r="G4" s="334"/>
      <c r="H4" s="334"/>
      <c r="I4" s="334"/>
      <c r="J4" s="334"/>
      <c r="K4" s="334"/>
      <c r="L4" s="334"/>
      <c r="M4" s="334"/>
      <c r="N4" s="334"/>
      <c r="O4" s="334"/>
      <c r="P4" s="334"/>
      <c r="Q4" s="33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row>
    <row r="5" spans="1:121" ht="26.25" customHeight="1" x14ac:dyDescent="0.25">
      <c r="B5" s="335" t="s">
        <v>153</v>
      </c>
      <c r="C5" s="335"/>
      <c r="D5" s="6"/>
      <c r="E5" s="6"/>
      <c r="F5" s="2"/>
      <c r="G5" s="2"/>
      <c r="H5" s="56"/>
      <c r="I5" s="56"/>
      <c r="J5" s="56"/>
      <c r="K5" s="56"/>
      <c r="L5" s="56"/>
      <c r="M5" s="56"/>
      <c r="N5" s="56"/>
      <c r="O5" s="56"/>
      <c r="P5" s="56"/>
      <c r="Q5" s="56"/>
      <c r="R5" s="4"/>
      <c r="S5" s="2"/>
    </row>
    <row r="6" spans="1:121" ht="12" customHeight="1" x14ac:dyDescent="0.25">
      <c r="C6" s="21"/>
      <c r="D6" s="21"/>
      <c r="E6" s="6"/>
      <c r="F6" s="6"/>
      <c r="G6" s="2"/>
      <c r="H6" s="56"/>
      <c r="I6" s="56"/>
      <c r="J6" s="56"/>
      <c r="K6" s="56"/>
      <c r="L6" s="56"/>
      <c r="M6" s="56"/>
      <c r="N6" s="56"/>
      <c r="O6" s="56"/>
      <c r="P6" s="56"/>
      <c r="Q6" s="56"/>
      <c r="R6" s="4"/>
    </row>
    <row r="7" spans="1:121" ht="18.75" customHeight="1" x14ac:dyDescent="0.2">
      <c r="B7" s="7"/>
      <c r="C7" s="8"/>
      <c r="D7" s="8"/>
      <c r="E7" s="7"/>
      <c r="F7" s="7"/>
      <c r="G7" s="2"/>
      <c r="H7" s="56"/>
      <c r="I7" s="56"/>
      <c r="J7" s="56"/>
      <c r="K7" s="56"/>
      <c r="L7" s="56"/>
      <c r="M7" s="56"/>
      <c r="N7" s="56"/>
      <c r="O7" s="56"/>
      <c r="P7" s="56"/>
      <c r="Q7" s="56"/>
      <c r="R7" s="4"/>
    </row>
    <row r="8" spans="1:121" ht="18.75" customHeight="1" x14ac:dyDescent="0.2">
      <c r="B8" s="10"/>
      <c r="C8" s="333" t="s">
        <v>27</v>
      </c>
      <c r="D8" s="333"/>
      <c r="E8" s="10"/>
      <c r="F8" s="10"/>
      <c r="G8" s="11"/>
      <c r="H8" s="56"/>
      <c r="I8" s="56"/>
      <c r="J8" s="56"/>
      <c r="K8" s="56"/>
      <c r="L8" s="56"/>
      <c r="M8" s="56"/>
      <c r="N8" s="56"/>
      <c r="O8" s="56"/>
      <c r="P8" s="56"/>
      <c r="Q8" s="56"/>
      <c r="R8" s="4"/>
    </row>
    <row r="9" spans="1:121" ht="18.75" customHeight="1" x14ac:dyDescent="0.2">
      <c r="B9" s="10"/>
      <c r="C9" s="26" t="s">
        <v>158</v>
      </c>
      <c r="D9" s="60"/>
      <c r="E9" s="10"/>
      <c r="F9" s="10"/>
      <c r="G9" s="11"/>
      <c r="H9" s="56"/>
      <c r="I9" s="56"/>
      <c r="J9" s="56"/>
      <c r="K9" s="56"/>
      <c r="L9" s="56"/>
      <c r="M9" s="56"/>
      <c r="N9" s="56"/>
      <c r="O9" s="56"/>
      <c r="P9" s="56"/>
      <c r="Q9" s="56"/>
      <c r="R9" s="4"/>
      <c r="AA9" s="20"/>
    </row>
    <row r="10" spans="1:121" ht="18.75" customHeight="1" x14ac:dyDescent="0.2">
      <c r="B10" s="10"/>
      <c r="C10" s="26" t="s">
        <v>165</v>
      </c>
      <c r="D10" s="61"/>
      <c r="E10" s="10"/>
      <c r="F10" s="10"/>
      <c r="G10" s="11"/>
      <c r="H10" s="56"/>
      <c r="I10" s="56"/>
      <c r="J10" s="56"/>
      <c r="K10" s="56"/>
      <c r="L10" s="56"/>
      <c r="M10" s="56"/>
      <c r="N10" s="56"/>
      <c r="O10" s="56"/>
      <c r="P10" s="56"/>
      <c r="Q10" s="56"/>
      <c r="R10" s="4"/>
      <c r="AA10" s="20"/>
    </row>
    <row r="11" spans="1:121" ht="18.75" customHeight="1" x14ac:dyDescent="0.2">
      <c r="B11" s="10"/>
      <c r="C11" s="26" t="s">
        <v>166</v>
      </c>
      <c r="D11" s="60"/>
      <c r="E11" s="10"/>
      <c r="F11" s="10"/>
      <c r="G11" s="11"/>
      <c r="H11" s="56"/>
      <c r="I11" s="56"/>
      <c r="J11" s="56"/>
      <c r="K11" s="56"/>
      <c r="L11" s="56"/>
      <c r="M11" s="56"/>
      <c r="N11" s="56"/>
      <c r="O11" s="56"/>
      <c r="P11" s="56"/>
      <c r="Q11" s="56"/>
      <c r="R11" s="4"/>
      <c r="AA11" s="20"/>
    </row>
    <row r="12" spans="1:121" ht="18.75" customHeight="1" x14ac:dyDescent="0.2">
      <c r="B12" s="10"/>
      <c r="C12" s="26" t="s">
        <v>159</v>
      </c>
      <c r="D12" s="29" t="str">
        <f>IF(D11="","",D11/D9)</f>
        <v/>
      </c>
      <c r="E12" s="10"/>
      <c r="F12" s="10"/>
      <c r="G12" s="11"/>
      <c r="H12" s="56"/>
      <c r="I12" s="56"/>
      <c r="J12" s="56"/>
      <c r="K12" s="56"/>
      <c r="L12" s="56"/>
      <c r="M12" s="56"/>
      <c r="N12" s="56"/>
      <c r="O12" s="56"/>
      <c r="P12" s="56"/>
      <c r="Q12" s="56"/>
      <c r="R12" s="4"/>
      <c r="AA12" s="20"/>
    </row>
    <row r="13" spans="1:121" ht="36.75" customHeight="1" x14ac:dyDescent="0.2">
      <c r="B13" s="10"/>
      <c r="C13" s="35" t="s">
        <v>214</v>
      </c>
      <c r="D13" s="61"/>
      <c r="E13" s="10"/>
      <c r="F13" s="10"/>
      <c r="G13" s="11"/>
      <c r="H13" s="307"/>
      <c r="I13" s="307"/>
      <c r="J13" s="307"/>
      <c r="K13" s="307"/>
      <c r="L13" s="307"/>
      <c r="M13" s="307"/>
      <c r="N13" s="307"/>
      <c r="O13" s="307"/>
      <c r="P13" s="307"/>
      <c r="Q13" s="307"/>
      <c r="R13" s="4"/>
      <c r="AA13" s="20"/>
    </row>
    <row r="14" spans="1:121" ht="32.25" customHeight="1" x14ac:dyDescent="0.2">
      <c r="B14" s="10"/>
      <c r="C14" s="35" t="s">
        <v>215</v>
      </c>
      <c r="D14" s="61"/>
      <c r="E14" s="10"/>
      <c r="F14" s="10"/>
      <c r="G14" s="11"/>
      <c r="H14" s="307"/>
      <c r="I14" s="307"/>
      <c r="J14" s="307"/>
      <c r="K14" s="307"/>
      <c r="L14" s="307"/>
      <c r="M14" s="307"/>
      <c r="N14" s="307"/>
      <c r="O14" s="307"/>
      <c r="P14" s="307"/>
      <c r="Q14" s="307"/>
      <c r="R14" s="4"/>
      <c r="AA14" s="20"/>
    </row>
    <row r="15" spans="1:121" ht="18.75" customHeight="1" x14ac:dyDescent="0.2">
      <c r="B15" s="10"/>
      <c r="C15" s="12"/>
      <c r="D15" s="12"/>
      <c r="E15" s="10"/>
      <c r="F15" s="10"/>
      <c r="G15" s="11"/>
      <c r="H15" s="56"/>
      <c r="I15" s="56"/>
      <c r="J15" s="56"/>
      <c r="K15" s="56"/>
      <c r="L15" s="56"/>
      <c r="M15" s="56"/>
      <c r="N15" s="56"/>
      <c r="O15" s="56"/>
      <c r="P15" s="56"/>
      <c r="Q15" s="56"/>
      <c r="R15" s="4"/>
      <c r="AA15" s="20"/>
    </row>
    <row r="16" spans="1:121" ht="18.75" customHeight="1" x14ac:dyDescent="0.2">
      <c r="B16" s="10"/>
      <c r="C16" s="333" t="s">
        <v>153</v>
      </c>
      <c r="D16" s="333"/>
      <c r="E16" s="10"/>
      <c r="F16" s="10"/>
      <c r="G16" s="11"/>
      <c r="H16" s="56"/>
      <c r="I16" s="56"/>
      <c r="J16" s="56"/>
      <c r="K16" s="56"/>
      <c r="L16" s="56"/>
      <c r="M16" s="56"/>
      <c r="N16" s="56"/>
      <c r="O16" s="56"/>
      <c r="P16" s="56"/>
      <c r="Q16" s="56"/>
      <c r="R16" s="4"/>
      <c r="AA16" s="20"/>
    </row>
    <row r="17" spans="2:31" ht="18.75" customHeight="1" x14ac:dyDescent="0.2">
      <c r="B17" s="10"/>
      <c r="C17" s="26" t="s">
        <v>157</v>
      </c>
      <c r="D17" s="62"/>
      <c r="E17" s="10"/>
      <c r="F17" s="10"/>
      <c r="G17" s="11"/>
      <c r="H17" s="56"/>
      <c r="I17" s="56"/>
      <c r="J17" s="56"/>
      <c r="K17" s="56"/>
      <c r="L17" s="56"/>
      <c r="M17" s="56"/>
      <c r="N17" s="56"/>
      <c r="O17" s="56"/>
      <c r="P17" s="56"/>
      <c r="Q17" s="56"/>
      <c r="R17" s="4"/>
      <c r="AA17" s="20"/>
    </row>
    <row r="18" spans="2:31" ht="18.75" customHeight="1" x14ac:dyDescent="0.2">
      <c r="B18" s="10"/>
      <c r="C18" s="26" t="s">
        <v>155</v>
      </c>
      <c r="D18" s="62"/>
      <c r="E18" s="10"/>
      <c r="F18" s="10"/>
      <c r="G18" s="11"/>
      <c r="H18" s="56"/>
      <c r="I18" s="56"/>
      <c r="J18" s="56"/>
      <c r="K18" s="56"/>
      <c r="L18" s="56"/>
      <c r="M18" s="56"/>
      <c r="N18" s="56"/>
      <c r="O18" s="56"/>
      <c r="P18" s="56"/>
      <c r="Q18" s="56"/>
      <c r="R18" s="4"/>
      <c r="AA18" s="20"/>
    </row>
    <row r="19" spans="2:31" ht="18.75" customHeight="1" x14ac:dyDescent="0.2">
      <c r="B19" s="10"/>
      <c r="C19" s="26" t="s">
        <v>156</v>
      </c>
      <c r="D19" s="62"/>
      <c r="E19" s="10"/>
      <c r="F19" s="10"/>
      <c r="G19" s="11"/>
      <c r="H19" s="56"/>
      <c r="I19" s="56"/>
      <c r="J19" s="56"/>
      <c r="K19" s="56"/>
      <c r="L19" s="56"/>
      <c r="M19" s="56"/>
      <c r="N19" s="56"/>
      <c r="O19" s="56"/>
      <c r="P19" s="56"/>
      <c r="Q19" s="56"/>
      <c r="R19" s="4"/>
      <c r="AA19" s="20"/>
    </row>
    <row r="20" spans="2:31" ht="27" hidden="1" customHeight="1" x14ac:dyDescent="0.2">
      <c r="B20" s="10"/>
      <c r="C20" s="309" t="s">
        <v>164</v>
      </c>
      <c r="D20" s="310" t="s">
        <v>80</v>
      </c>
      <c r="E20" s="10"/>
      <c r="F20" s="10"/>
      <c r="G20" s="11"/>
      <c r="H20" s="56"/>
      <c r="I20" s="56"/>
      <c r="J20" s="56"/>
      <c r="K20" s="56"/>
      <c r="L20" s="56"/>
      <c r="M20" s="56"/>
      <c r="N20" s="56"/>
      <c r="O20" s="56"/>
      <c r="P20" s="56"/>
      <c r="Q20" s="56"/>
      <c r="R20" s="4"/>
      <c r="AA20" s="20"/>
    </row>
    <row r="21" spans="2:31" ht="36" hidden="1" customHeight="1" x14ac:dyDescent="0.2">
      <c r="B21" s="10"/>
      <c r="C21" s="309" t="s">
        <v>211</v>
      </c>
      <c r="D21" s="310" t="s">
        <v>80</v>
      </c>
      <c r="E21" s="10"/>
      <c r="F21" s="10"/>
      <c r="G21" s="11"/>
      <c r="H21" s="56"/>
      <c r="I21" s="56"/>
      <c r="J21" s="56"/>
      <c r="K21" s="56"/>
      <c r="L21" s="56"/>
      <c r="M21" s="56"/>
      <c r="N21" s="56"/>
      <c r="O21" s="56"/>
      <c r="P21" s="56"/>
      <c r="Q21" s="56"/>
      <c r="R21" s="4"/>
      <c r="AA21" s="20"/>
    </row>
    <row r="22" spans="2:31" x14ac:dyDescent="0.2">
      <c r="C22" s="11"/>
      <c r="D22" s="14"/>
      <c r="E22" s="11"/>
      <c r="F22" s="11"/>
      <c r="G22" s="11"/>
      <c r="H22" s="56"/>
      <c r="I22" s="56"/>
      <c r="J22" s="56"/>
      <c r="K22" s="56"/>
      <c r="L22" s="56"/>
      <c r="M22" s="56"/>
      <c r="N22" s="56"/>
      <c r="O22" s="56"/>
      <c r="P22" s="56"/>
      <c r="Q22" s="56"/>
      <c r="R22" s="4"/>
      <c r="AA22" s="20"/>
    </row>
    <row r="23" spans="2:31" ht="19.5" x14ac:dyDescent="0.25">
      <c r="B23" s="329" t="s">
        <v>203</v>
      </c>
      <c r="C23" s="329"/>
      <c r="D23" s="329"/>
      <c r="E23" s="329"/>
      <c r="F23" s="329"/>
      <c r="G23" s="11"/>
      <c r="H23" s="36" t="s">
        <v>207</v>
      </c>
      <c r="I23" s="36"/>
      <c r="J23" s="36"/>
      <c r="K23" s="36"/>
      <c r="L23" s="36"/>
      <c r="M23" s="36"/>
      <c r="N23" s="36"/>
      <c r="O23" s="2"/>
      <c r="P23" s="2"/>
      <c r="Q23" s="2"/>
      <c r="R23" s="17"/>
      <c r="AA23" s="20"/>
      <c r="AE23" s="2" t="s">
        <v>134</v>
      </c>
    </row>
    <row r="24" spans="2:31" ht="19.5" x14ac:dyDescent="0.25">
      <c r="B24" s="6"/>
      <c r="C24" s="23"/>
      <c r="D24" s="23"/>
      <c r="E24" s="6"/>
      <c r="F24" s="6"/>
      <c r="G24" s="11"/>
      <c r="H24" s="2"/>
      <c r="I24" s="22"/>
      <c r="J24" s="22"/>
      <c r="K24" s="22"/>
      <c r="L24" s="2"/>
      <c r="M24" s="2"/>
      <c r="N24" s="2"/>
      <c r="O24" s="2"/>
      <c r="P24" s="2"/>
      <c r="Q24" s="2"/>
      <c r="R24" s="2"/>
      <c r="AA24" s="20"/>
    </row>
    <row r="25" spans="2:31" ht="16.5" customHeight="1" x14ac:dyDescent="0.2">
      <c r="B25" s="10"/>
      <c r="C25" s="25"/>
      <c r="D25" s="10"/>
      <c r="E25" s="25"/>
      <c r="F25" s="25"/>
      <c r="G25" s="11"/>
      <c r="H25" s="9"/>
      <c r="I25" s="9"/>
      <c r="J25" s="9"/>
      <c r="K25" s="9"/>
      <c r="L25" s="9"/>
      <c r="M25" s="9"/>
      <c r="N25" s="9"/>
      <c r="O25" s="9"/>
      <c r="P25" s="9"/>
      <c r="Q25" s="9"/>
      <c r="R25" s="9"/>
      <c r="AA25" s="20"/>
    </row>
    <row r="26" spans="2:31" ht="18.75" customHeight="1" x14ac:dyDescent="0.2">
      <c r="B26" s="10"/>
      <c r="C26" s="333" t="s">
        <v>175</v>
      </c>
      <c r="D26" s="333"/>
      <c r="E26" s="10"/>
      <c r="F26" s="10"/>
      <c r="G26" s="11"/>
      <c r="H26" s="9"/>
      <c r="I26" s="9"/>
      <c r="J26" s="9"/>
      <c r="K26" s="9"/>
      <c r="L26" s="9"/>
      <c r="M26" s="9"/>
      <c r="N26" s="9"/>
      <c r="O26" s="9"/>
      <c r="P26" s="9"/>
      <c r="Q26" s="9"/>
      <c r="R26" s="9"/>
      <c r="AA26" s="20"/>
    </row>
    <row r="27" spans="2:31" ht="18.75" customHeight="1" x14ac:dyDescent="0.2">
      <c r="B27" s="10"/>
      <c r="C27" s="26" t="s">
        <v>160</v>
      </c>
      <c r="D27" s="62"/>
      <c r="E27" s="26" t="str">
        <f>IF(OR(AND(D17="ja",D27="nee"),AND(D17="nee",D27="nvt"),AND(D17="ja",D27="ja")),"keuze niet mogelijk","")</f>
        <v/>
      </c>
      <c r="F27" s="25"/>
      <c r="G27" s="11"/>
      <c r="H27" s="10"/>
      <c r="I27" s="336" t="s">
        <v>154</v>
      </c>
      <c r="J27" s="328"/>
      <c r="K27" s="328"/>
      <c r="L27" s="328">
        <v>2016</v>
      </c>
      <c r="M27" s="328"/>
      <c r="N27" s="328">
        <v>2017</v>
      </c>
      <c r="O27" s="328"/>
      <c r="P27" s="328">
        <v>2018</v>
      </c>
      <c r="Q27" s="328"/>
      <c r="R27" s="10"/>
      <c r="AA27" s="20"/>
    </row>
    <row r="28" spans="2:31" ht="18.75" customHeight="1" x14ac:dyDescent="0.2">
      <c r="B28" s="10"/>
      <c r="C28" s="26" t="s">
        <v>161</v>
      </c>
      <c r="D28" s="62"/>
      <c r="E28" s="26" t="str">
        <f>IF(OR(AND(D18="ja",D28="nee"),AND(D18="nee",D28="nvt"),AND(D18="ja",D28="ja")),"keuze niet mogelijk","")</f>
        <v/>
      </c>
      <c r="F28" s="25"/>
      <c r="G28" s="11"/>
      <c r="H28" s="10"/>
      <c r="I28" s="337"/>
      <c r="J28" s="24"/>
      <c r="K28" s="24"/>
      <c r="L28" s="24" t="s">
        <v>74</v>
      </c>
      <c r="M28" s="24" t="s">
        <v>163</v>
      </c>
      <c r="N28" s="24" t="s">
        <v>74</v>
      </c>
      <c r="O28" s="24" t="s">
        <v>163</v>
      </c>
      <c r="P28" s="24" t="s">
        <v>74</v>
      </c>
      <c r="Q28" s="24" t="s">
        <v>163</v>
      </c>
      <c r="R28" s="10"/>
      <c r="AA28" s="20"/>
    </row>
    <row r="29" spans="2:31" ht="27.75" customHeight="1" x14ac:dyDescent="0.2">
      <c r="B29" s="10"/>
      <c r="C29" s="26" t="s">
        <v>162</v>
      </c>
      <c r="D29" s="62"/>
      <c r="E29" s="26" t="str">
        <f>IF(OR(AND(D19="ja",D29="nee"),AND(D19="nee",D29="nvt"),AND(D19="ja",D29="ja")),"keuze niet mogelijk","")</f>
        <v/>
      </c>
      <c r="F29" s="25"/>
      <c r="G29" s="11"/>
      <c r="H29" s="10"/>
      <c r="I29" s="27" t="s">
        <v>168</v>
      </c>
      <c r="J29" s="44"/>
      <c r="K29" s="45"/>
      <c r="L29" s="348">
        <f>rekenoverzicht!B4</f>
        <v>0</v>
      </c>
      <c r="M29" s="38">
        <f>rekenoverzicht!C4</f>
        <v>0</v>
      </c>
      <c r="N29" s="44" t="str">
        <f>IF(rekenoverzicht!B16&lt;&gt;"-",rekenoverzicht!B16,IF(rekenoverzicht!B20&lt;&gt;"-",rekenoverzicht!B20,IF(rekenoverzicht!B24&lt;&gt;"-",rekenoverzicht!B24,IF(rekenoverzicht!B28&lt;&gt;"-",rekenoverzicht!B28,IF(rekenoverzicht!B34&lt;&gt;"-",rekenoverzicht!B34,IF(rekenoverzicht!B38&lt;&gt;"-",rekenoverzicht!B38,IF(rekenoverzicht!B44&lt;&gt;"-",rekenoverzicht!B44,"-")))))))</f>
        <v>-</v>
      </c>
      <c r="O29" s="45" t="str">
        <f>IF(rekenoverzicht!C16&lt;&gt;"-",rekenoverzicht!C16,IF(rekenoverzicht!C20&lt;&gt;"-",rekenoverzicht!C20,IF(rekenoverzicht!C24&lt;&gt;"-",rekenoverzicht!C24,IF(rekenoverzicht!C28&lt;&gt;"-",rekenoverzicht!C28,IF(rekenoverzicht!C34&lt;&gt;"-",rekenoverzicht!C34,IF(rekenoverzicht!C38&lt;&gt;"-",rekenoverzicht!C38,IF(rekenoverzicht!C44&lt;&gt;"-",rekenoverzicht!C44,"")))))))</f>
        <v/>
      </c>
      <c r="P29" s="37" t="str">
        <f>IF(rekenoverzicht!G16&lt;&gt;"-",rekenoverzicht!G16,IF(rekenoverzicht!G20&lt;&gt;"-",rekenoverzicht!G20,IF(rekenoverzicht!G24&lt;&gt;"-",rekenoverzicht!G24,IF(rekenoverzicht!G28&lt;&gt;"-",rekenoverzicht!G28,IF(rekenoverzicht!G34&lt;&gt;"-",rekenoverzicht!G34,IF(rekenoverzicht!G38&lt;&gt;"-",rekenoverzicht!G38,IF(rekenoverzicht!G44&lt;&gt;"-",rekenoverzicht!G44,"-")))))))</f>
        <v>-</v>
      </c>
      <c r="Q29" s="38" t="str">
        <f>IF(rekenoverzicht!H16&lt;&gt;"-",rekenoverzicht!H16,IF(rekenoverzicht!H20&lt;&gt;"-",rekenoverzicht!H20,IF(rekenoverzicht!H24&lt;&gt;"-",rekenoverzicht!H24,IF(rekenoverzicht!H28&lt;&gt;"-",rekenoverzicht!H28,IF(rekenoverzicht!H34&lt;&gt;"-",rekenoverzicht!H34,IF(rekenoverzicht!H38&lt;&gt;"-",rekenoverzicht!H38,IF(rekenoverzicht!H44&lt;&gt;"-",rekenoverzicht!H44,"")))))))</f>
        <v/>
      </c>
      <c r="R29" s="10"/>
      <c r="AA29" s="20"/>
      <c r="AE29" s="2" t="s">
        <v>135</v>
      </c>
    </row>
    <row r="30" spans="2:31" ht="39.75" customHeight="1" x14ac:dyDescent="0.2">
      <c r="B30" s="10"/>
      <c r="C30" s="26"/>
      <c r="D30" s="25"/>
      <c r="E30" s="25"/>
      <c r="F30" s="25"/>
      <c r="G30" s="11"/>
      <c r="H30" s="10"/>
      <c r="I30" s="28" t="s">
        <v>171</v>
      </c>
      <c r="J30" s="44"/>
      <c r="K30" s="45"/>
      <c r="L30" s="348" t="str">
        <f>IF(rekenoverzicht!B8=0," ",rekenoverzicht!B8)</f>
        <v xml:space="preserve"> </v>
      </c>
      <c r="M30" s="38" t="str">
        <f>IF(rekenoverzicht!C8=0," ",rekenoverzicht!C8)</f>
        <v xml:space="preserve"> </v>
      </c>
      <c r="N30" s="44" t="str">
        <f>IF(D40&gt;0,IF(rekenoverzicht!B25&lt;&gt;"-",rekenoverzicht!B25,IF(rekenoverzicht!B35&lt;&gt;"-",rekenoverzicht!B35,""))," ")</f>
        <v xml:space="preserve"> </v>
      </c>
      <c r="O30" s="47" t="str">
        <f>IF(D40&gt;0,IF(rekenoverzicht!C25&lt;&gt;"-",rekenoverzicht!C25,IF(rekenoverzicht!C35&lt;&gt;"-",rekenoverzicht!C35,""))," " )</f>
        <v xml:space="preserve"> </v>
      </c>
      <c r="P30" s="37"/>
      <c r="Q30" s="38"/>
      <c r="R30" s="10"/>
      <c r="AA30" s="20"/>
    </row>
    <row r="31" spans="2:31" ht="41.25" customHeight="1" x14ac:dyDescent="0.2">
      <c r="B31" s="11"/>
      <c r="C31" s="42"/>
      <c r="D31" s="42"/>
      <c r="E31" s="42"/>
      <c r="F31" s="42"/>
      <c r="G31" s="11"/>
      <c r="H31" s="10"/>
      <c r="I31" s="28" t="s">
        <v>172</v>
      </c>
      <c r="J31" s="44"/>
      <c r="K31" s="46"/>
      <c r="L31" s="37" t="str">
        <f>IF(rekenoverzicht!B12=0," ",rekenoverzicht!B12)</f>
        <v xml:space="preserve"> </v>
      </c>
      <c r="M31" s="327" t="str">
        <f>IF(rekenoverzicht!C12=0," ",rekenoverzicht!C12)</f>
        <v xml:space="preserve"> </v>
      </c>
      <c r="N31" s="44" t="str">
        <f>IF(D41&gt;0,IF(rekenoverzicht!G29&lt;&gt;"-",rekenoverzicht!G29,IF(rekenoverzicht!G39&lt;&gt;"-",rekenoverzicht!G39,""))," " )</f>
        <v xml:space="preserve"> </v>
      </c>
      <c r="O31" s="45" t="str">
        <f>IF(D41&gt;0,IF(rekenoverzicht!H29&lt;&gt;"-",rekenoverzicht!H29,IF(rekenoverzicht!H39&lt;&gt;"-",rekenoverzicht!H39,""))," ")</f>
        <v xml:space="preserve"> </v>
      </c>
      <c r="P31" s="37" t="str">
        <f t="shared" ref="P31:Q31" si="0">N31</f>
        <v xml:space="preserve"> </v>
      </c>
      <c r="Q31" s="38" t="str">
        <f t="shared" si="0"/>
        <v xml:space="preserve"> </v>
      </c>
      <c r="R31" s="10"/>
      <c r="AA31" s="20"/>
    </row>
    <row r="32" spans="2:31" ht="30.75" customHeight="1" x14ac:dyDescent="0.2">
      <c r="B32" s="10"/>
      <c r="C32" s="55" t="s">
        <v>176</v>
      </c>
      <c r="D32" s="15"/>
      <c r="E32" s="25"/>
      <c r="F32" s="25"/>
      <c r="G32" s="11"/>
      <c r="H32" s="10"/>
      <c r="I32" s="331" t="s">
        <v>77</v>
      </c>
      <c r="J32" s="338"/>
      <c r="K32" s="47"/>
      <c r="L32" s="340">
        <f>SUM(L29:L31)</f>
        <v>0</v>
      </c>
      <c r="M32" s="30"/>
      <c r="N32" s="338">
        <f>SUM(N29:N31)</f>
        <v>0</v>
      </c>
      <c r="O32" s="47"/>
      <c r="P32" s="340">
        <f>SUM(P29:P31)</f>
        <v>0</v>
      </c>
      <c r="Q32" s="39"/>
      <c r="R32" s="10"/>
      <c r="AA32" s="20"/>
    </row>
    <row r="33" spans="2:31" ht="37.5" customHeight="1" x14ac:dyDescent="0.2">
      <c r="B33" s="10"/>
      <c r="C33" s="35" t="s">
        <v>212</v>
      </c>
      <c r="D33" s="62"/>
      <c r="E33" s="26" t="str">
        <f>IF(OR(AND(D34="ja",D33="ja")),"keuze niet mogelijk","")</f>
        <v/>
      </c>
      <c r="F33" s="25"/>
      <c r="G33" s="16"/>
      <c r="H33" s="10"/>
      <c r="I33" s="332"/>
      <c r="J33" s="339"/>
      <c r="K33" s="48"/>
      <c r="L33" s="341"/>
      <c r="M33" s="32"/>
      <c r="N33" s="339"/>
      <c r="O33" s="48"/>
      <c r="P33" s="341"/>
      <c r="Q33" s="25"/>
      <c r="R33" s="10"/>
      <c r="AA33" s="20"/>
    </row>
    <row r="34" spans="2:31" ht="34.5" customHeight="1" x14ac:dyDescent="0.2">
      <c r="B34" s="10"/>
      <c r="C34" s="35" t="s">
        <v>213</v>
      </c>
      <c r="D34" s="62"/>
      <c r="E34" s="26" t="str">
        <f>IF(AND(D33="ja",D34="ja"),"keuze niet mogelijk","")</f>
        <v/>
      </c>
      <c r="F34" s="25"/>
      <c r="G34" s="16"/>
      <c r="H34" s="9"/>
      <c r="I34" s="40" t="s">
        <v>169</v>
      </c>
      <c r="J34" s="9"/>
      <c r="K34" s="9"/>
      <c r="L34" s="9"/>
      <c r="M34" s="9"/>
      <c r="N34" s="9"/>
      <c r="O34" s="9"/>
      <c r="P34" s="9"/>
      <c r="Q34" s="9"/>
      <c r="R34" s="9"/>
      <c r="AA34" s="20"/>
    </row>
    <row r="35" spans="2:31" ht="25.5" customHeight="1" x14ac:dyDescent="0.2">
      <c r="B35" s="10"/>
      <c r="C35" s="25"/>
      <c r="D35" s="10"/>
      <c r="E35" s="25"/>
      <c r="F35" s="25"/>
      <c r="G35" s="16"/>
      <c r="H35" s="9"/>
      <c r="I35" s="40" t="s">
        <v>170</v>
      </c>
      <c r="J35" s="9"/>
      <c r="K35" s="9"/>
      <c r="L35" s="9"/>
      <c r="M35" s="9"/>
      <c r="N35" s="9"/>
      <c r="O35" s="9"/>
      <c r="P35" s="9"/>
      <c r="Q35" s="9"/>
      <c r="R35" s="9"/>
      <c r="AA35" s="20"/>
      <c r="AE35" s="2" t="s">
        <v>139</v>
      </c>
    </row>
    <row r="36" spans="2:31" ht="17.25" customHeight="1" x14ac:dyDescent="0.2">
      <c r="B36" s="10"/>
      <c r="C36" s="15" t="s">
        <v>180</v>
      </c>
      <c r="D36" s="41" t="s">
        <v>178</v>
      </c>
      <c r="E36" s="41" t="s">
        <v>40</v>
      </c>
      <c r="F36" s="15" t="s">
        <v>167</v>
      </c>
      <c r="G36" s="11"/>
      <c r="H36" s="9"/>
      <c r="I36" s="9"/>
      <c r="J36" s="9"/>
      <c r="K36" s="9"/>
      <c r="L36" s="9"/>
      <c r="M36" s="9"/>
      <c r="N36" s="9"/>
      <c r="O36" s="9"/>
      <c r="P36" s="9"/>
      <c r="Q36" s="9"/>
      <c r="R36" s="9"/>
      <c r="AA36" s="20"/>
    </row>
    <row r="37" spans="2:31" ht="25.5" x14ac:dyDescent="0.2">
      <c r="B37" s="10"/>
      <c r="C37" s="35" t="s">
        <v>181</v>
      </c>
      <c r="D37" s="62"/>
      <c r="E37" s="31">
        <f>ROUND(D37/38,4)</f>
        <v>0</v>
      </c>
      <c r="F37" s="26" t="str">
        <f>IF(E37&gt;Techniek!$K$21,IF(Techniek!K21=0,"nvt","boven max"),"")</f>
        <v/>
      </c>
      <c r="G37" s="11"/>
      <c r="H37" s="11"/>
      <c r="I37" s="11"/>
      <c r="J37" s="11"/>
      <c r="K37" s="11"/>
      <c r="L37" s="11"/>
      <c r="M37" s="11"/>
      <c r="N37" s="11"/>
      <c r="O37" s="11"/>
      <c r="P37" s="11"/>
      <c r="Q37" s="11"/>
      <c r="R37" s="11"/>
      <c r="AA37" s="20"/>
    </row>
    <row r="38" spans="2:31" ht="6.75" customHeight="1" x14ac:dyDescent="0.2">
      <c r="B38" s="10"/>
      <c r="C38" s="26"/>
      <c r="D38" s="26"/>
      <c r="E38" s="31"/>
      <c r="F38" s="26"/>
      <c r="G38" s="11"/>
      <c r="H38" s="11"/>
      <c r="I38" s="11"/>
      <c r="J38" s="11"/>
      <c r="K38" s="11"/>
      <c r="L38" s="11"/>
      <c r="M38" s="11"/>
      <c r="N38" s="11"/>
      <c r="O38" s="11"/>
      <c r="P38" s="11"/>
      <c r="Q38" s="11"/>
      <c r="R38" s="11"/>
      <c r="AA38" s="20"/>
    </row>
    <row r="39" spans="2:31" x14ac:dyDescent="0.2">
      <c r="B39" s="10"/>
      <c r="C39" s="15" t="s">
        <v>182</v>
      </c>
      <c r="D39" s="26"/>
      <c r="E39" s="31"/>
      <c r="F39" s="26"/>
      <c r="G39" s="11"/>
      <c r="H39" s="11"/>
      <c r="I39" s="11"/>
      <c r="J39" s="11"/>
      <c r="K39" s="11"/>
      <c r="L39" s="11"/>
      <c r="M39" s="11"/>
      <c r="N39" s="11"/>
      <c r="O39" s="11"/>
      <c r="P39" s="11"/>
      <c r="Q39" s="11"/>
      <c r="R39" s="11"/>
      <c r="AA39" s="20"/>
    </row>
    <row r="40" spans="2:31" ht="43.5" customHeight="1" x14ac:dyDescent="0.2">
      <c r="B40" s="10"/>
      <c r="C40" s="35" t="s">
        <v>179</v>
      </c>
      <c r="D40" s="62"/>
      <c r="E40" s="31">
        <f>ROUND(D40/38,4)</f>
        <v>0</v>
      </c>
      <c r="F40" s="26" t="str">
        <f>IF(D33&lt;&gt;"ja","nvt",IF(E40&gt;Techniek!$L$21,"boven max",""))</f>
        <v>nvt</v>
      </c>
      <c r="G40" s="11"/>
      <c r="H40" s="2"/>
      <c r="I40" s="2"/>
      <c r="J40" s="2"/>
      <c r="K40" s="2"/>
      <c r="L40" s="2"/>
      <c r="M40" s="2"/>
      <c r="N40" s="2"/>
      <c r="O40" s="2"/>
      <c r="P40" s="2"/>
      <c r="Q40" s="2"/>
      <c r="R40" s="2"/>
      <c r="AA40" s="20"/>
    </row>
    <row r="41" spans="2:31" ht="38.25" x14ac:dyDescent="0.2">
      <c r="B41" s="10"/>
      <c r="C41" s="35" t="s">
        <v>177</v>
      </c>
      <c r="D41" s="62"/>
      <c r="E41" s="33">
        <f>ROUND(D41/38,4)</f>
        <v>0</v>
      </c>
      <c r="F41" s="26" t="str">
        <f>IF(D34="nee","nvt",IF(E41&gt;Techniek!$M$21,"boven max",""))</f>
        <v/>
      </c>
      <c r="G41" s="2"/>
      <c r="H41" s="11"/>
      <c r="I41" s="11"/>
      <c r="J41" s="11"/>
      <c r="K41" s="11"/>
      <c r="L41" s="11"/>
      <c r="M41" s="11"/>
      <c r="N41" s="11"/>
      <c r="O41" s="11"/>
      <c r="P41" s="11"/>
      <c r="Q41" s="11"/>
      <c r="R41" s="11"/>
      <c r="AA41" s="20"/>
    </row>
    <row r="42" spans="2:31" s="2" customFormat="1" x14ac:dyDescent="0.2">
      <c r="B42" s="10"/>
      <c r="C42" s="25"/>
      <c r="D42" s="13"/>
      <c r="E42" s="10"/>
      <c r="F42" s="10"/>
      <c r="H42" s="11"/>
      <c r="I42" s="11"/>
      <c r="J42" s="11"/>
      <c r="K42" s="11"/>
      <c r="L42" s="11"/>
      <c r="M42" s="11"/>
      <c r="N42" s="11"/>
      <c r="O42" s="11"/>
      <c r="P42" s="11"/>
      <c r="Q42" s="11"/>
      <c r="R42" s="11"/>
      <c r="S42" s="17"/>
      <c r="AA42" s="20"/>
    </row>
    <row r="43" spans="2:31" s="2" customFormat="1" x14ac:dyDescent="0.2">
      <c r="C43" s="18"/>
      <c r="D43" s="18"/>
      <c r="F43" s="11"/>
      <c r="H43" s="11"/>
      <c r="I43" s="11"/>
      <c r="J43" s="11"/>
      <c r="K43" s="11"/>
      <c r="L43" s="11"/>
      <c r="M43" s="11"/>
      <c r="N43" s="11"/>
      <c r="O43" s="11"/>
      <c r="P43" s="11"/>
      <c r="Q43" s="11"/>
      <c r="R43" s="11"/>
      <c r="S43" s="17"/>
      <c r="AA43" s="20"/>
      <c r="AE43" s="2" t="s">
        <v>136</v>
      </c>
    </row>
    <row r="44" spans="2:31" s="2" customFormat="1" x14ac:dyDescent="0.2">
      <c r="F44" s="11"/>
      <c r="H44" s="11"/>
      <c r="I44" s="11"/>
      <c r="J44" s="11"/>
      <c r="K44" s="11"/>
      <c r="L44" s="11"/>
      <c r="M44" s="11"/>
      <c r="N44" s="11"/>
      <c r="O44" s="11"/>
      <c r="P44" s="11"/>
      <c r="Q44" s="11"/>
      <c r="R44" s="11"/>
      <c r="S44" s="17"/>
      <c r="AA44" s="20"/>
    </row>
    <row r="45" spans="2:31" s="2" customFormat="1" x14ac:dyDescent="0.2">
      <c r="H45" s="11"/>
      <c r="I45" s="11"/>
      <c r="J45" s="11"/>
      <c r="K45" s="11"/>
      <c r="L45" s="11"/>
      <c r="M45" s="11"/>
      <c r="N45" s="11"/>
      <c r="O45" s="11"/>
      <c r="P45" s="11"/>
      <c r="Q45" s="11"/>
      <c r="R45" s="11"/>
      <c r="S45" s="17"/>
      <c r="AA45" s="20"/>
    </row>
    <row r="46" spans="2:31" s="2" customFormat="1" x14ac:dyDescent="0.2">
      <c r="H46" s="11"/>
      <c r="I46" s="11"/>
      <c r="J46" s="11"/>
      <c r="K46" s="11"/>
      <c r="L46" s="11"/>
      <c r="M46" s="11"/>
      <c r="N46" s="11"/>
      <c r="O46" s="11"/>
      <c r="P46" s="11"/>
      <c r="Q46" s="11"/>
      <c r="R46" s="11"/>
      <c r="S46" s="17"/>
      <c r="AA46" s="20"/>
    </row>
    <row r="47" spans="2:31" s="2" customFormat="1" x14ac:dyDescent="0.2">
      <c r="H47" s="11"/>
      <c r="I47" s="11"/>
      <c r="J47" s="11"/>
      <c r="K47" s="11"/>
      <c r="L47" s="11"/>
      <c r="M47" s="11"/>
      <c r="N47" s="11"/>
      <c r="O47" s="11"/>
      <c r="P47" s="11"/>
      <c r="Q47" s="11"/>
      <c r="R47" s="11"/>
      <c r="S47" s="17"/>
    </row>
    <row r="48" spans="2:31" s="2" customFormat="1" x14ac:dyDescent="0.2">
      <c r="H48" s="11"/>
      <c r="I48" s="11"/>
      <c r="J48" s="11"/>
      <c r="K48" s="11"/>
      <c r="L48" s="11"/>
      <c r="M48" s="11"/>
      <c r="N48" s="11"/>
      <c r="O48" s="11"/>
      <c r="P48" s="11"/>
      <c r="Q48" s="11"/>
      <c r="R48" s="11"/>
      <c r="S48" s="17"/>
    </row>
    <row r="49" spans="3:19" s="2" customFormat="1" x14ac:dyDescent="0.2">
      <c r="H49" s="11"/>
      <c r="I49" s="11"/>
      <c r="J49" s="11"/>
      <c r="K49" s="11"/>
      <c r="L49" s="11"/>
      <c r="M49" s="11"/>
      <c r="N49" s="11"/>
      <c r="O49" s="11"/>
      <c r="P49" s="11"/>
      <c r="Q49" s="11"/>
      <c r="R49" s="11"/>
      <c r="S49" s="17"/>
    </row>
    <row r="50" spans="3:19" s="2" customFormat="1" x14ac:dyDescent="0.2">
      <c r="C50" s="19"/>
      <c r="D50" s="19"/>
      <c r="H50" s="11"/>
      <c r="I50" s="11"/>
      <c r="J50" s="11"/>
      <c r="K50" s="11"/>
      <c r="L50" s="11"/>
      <c r="M50" s="11"/>
      <c r="N50" s="11"/>
      <c r="O50" s="11"/>
      <c r="P50" s="11"/>
      <c r="Q50" s="11"/>
      <c r="R50" s="11"/>
      <c r="S50" s="17"/>
    </row>
    <row r="51" spans="3:19" s="2" customFormat="1" x14ac:dyDescent="0.2">
      <c r="C51" s="11"/>
      <c r="D51" s="11"/>
      <c r="E51" s="20"/>
      <c r="H51" s="16"/>
      <c r="I51" s="16"/>
      <c r="J51" s="16"/>
      <c r="K51" s="16"/>
      <c r="L51" s="16"/>
      <c r="M51" s="16"/>
      <c r="N51" s="16"/>
      <c r="O51" s="16"/>
      <c r="P51" s="16"/>
      <c r="Q51" s="16"/>
      <c r="R51" s="16"/>
      <c r="S51" s="17"/>
    </row>
    <row r="52" spans="3:19" s="2" customFormat="1" x14ac:dyDescent="0.2">
      <c r="C52" s="11"/>
      <c r="D52" s="11"/>
      <c r="E52" s="20"/>
      <c r="H52" s="16"/>
      <c r="I52" s="16"/>
      <c r="J52" s="16"/>
      <c r="K52" s="16"/>
      <c r="L52" s="16"/>
      <c r="M52" s="16"/>
      <c r="N52" s="16"/>
      <c r="O52" s="16"/>
      <c r="P52" s="16"/>
      <c r="Q52" s="16"/>
      <c r="R52" s="16"/>
      <c r="S52" s="17"/>
    </row>
    <row r="53" spans="3:19" s="2" customFormat="1" x14ac:dyDescent="0.2">
      <c r="C53" s="11"/>
      <c r="D53" s="11"/>
      <c r="E53" s="34"/>
      <c r="H53" s="16"/>
      <c r="I53" s="16"/>
      <c r="J53" s="16"/>
      <c r="K53" s="16"/>
      <c r="L53" s="16"/>
      <c r="M53" s="16"/>
      <c r="N53" s="16"/>
      <c r="O53" s="16"/>
      <c r="P53" s="16"/>
      <c r="Q53" s="16"/>
      <c r="R53" s="16"/>
      <c r="S53" s="17"/>
    </row>
    <row r="54" spans="3:19" s="2" customFormat="1" x14ac:dyDescent="0.2">
      <c r="C54" s="11"/>
      <c r="D54" s="11"/>
      <c r="E54" s="20"/>
      <c r="H54" s="11"/>
      <c r="I54" s="11"/>
      <c r="J54" s="11"/>
      <c r="K54" s="11"/>
      <c r="L54" s="11"/>
      <c r="M54" s="11"/>
      <c r="N54" s="11"/>
      <c r="O54" s="11"/>
      <c r="P54" s="11"/>
      <c r="Q54" s="11"/>
      <c r="R54" s="11"/>
      <c r="S54" s="17"/>
    </row>
    <row r="55" spans="3:19" s="2" customFormat="1" x14ac:dyDescent="0.2">
      <c r="C55" s="19"/>
      <c r="D55" s="19"/>
      <c r="H55" s="11"/>
      <c r="I55" s="11"/>
      <c r="J55" s="11"/>
      <c r="K55" s="11"/>
      <c r="L55" s="11"/>
      <c r="M55" s="11"/>
      <c r="N55" s="11"/>
      <c r="O55" s="11"/>
      <c r="P55" s="11"/>
      <c r="Q55" s="11"/>
      <c r="R55" s="11"/>
      <c r="S55" s="17"/>
    </row>
    <row r="56" spans="3:19" s="2" customFormat="1" x14ac:dyDescent="0.2">
      <c r="H56" s="11"/>
      <c r="I56" s="11"/>
      <c r="J56" s="11"/>
      <c r="K56" s="11"/>
      <c r="L56" s="11"/>
      <c r="M56" s="11"/>
      <c r="N56" s="11"/>
      <c r="O56" s="11"/>
      <c r="P56" s="11"/>
      <c r="Q56" s="11"/>
      <c r="R56" s="11"/>
      <c r="S56" s="17"/>
    </row>
    <row r="57" spans="3:19" s="2" customFormat="1" x14ac:dyDescent="0.2">
      <c r="S57" s="17"/>
    </row>
    <row r="58" spans="3:19" s="2" customFormat="1" x14ac:dyDescent="0.2">
      <c r="S58" s="17"/>
    </row>
    <row r="59" spans="3:19" s="2" customFormat="1" x14ac:dyDescent="0.2">
      <c r="S59" s="17"/>
    </row>
    <row r="60" spans="3:19" s="2" customFormat="1" x14ac:dyDescent="0.2">
      <c r="S60" s="17"/>
    </row>
    <row r="61" spans="3:19" s="2" customFormat="1" x14ac:dyDescent="0.2">
      <c r="S61" s="17"/>
    </row>
    <row r="62" spans="3:19" s="2" customFormat="1" x14ac:dyDescent="0.2">
      <c r="S62" s="17"/>
    </row>
    <row r="63" spans="3:19" s="2" customFormat="1" x14ac:dyDescent="0.2">
      <c r="S63" s="17"/>
    </row>
    <row r="64" spans="3:19" s="2" customFormat="1" x14ac:dyDescent="0.2">
      <c r="S64" s="17"/>
    </row>
    <row r="65" spans="19:19" s="2" customFormat="1" x14ac:dyDescent="0.2">
      <c r="S65" s="17"/>
    </row>
    <row r="66" spans="19:19" s="2" customFormat="1" x14ac:dyDescent="0.2">
      <c r="S66" s="17"/>
    </row>
    <row r="67" spans="19:19" s="2" customFormat="1" x14ac:dyDescent="0.2">
      <c r="S67" s="17"/>
    </row>
    <row r="68" spans="19:19" s="2" customFormat="1" x14ac:dyDescent="0.2">
      <c r="S68" s="17"/>
    </row>
    <row r="69" spans="19:19" s="2" customFormat="1" x14ac:dyDescent="0.2">
      <c r="S69" s="17"/>
    </row>
    <row r="70" spans="19:19" s="2" customFormat="1" x14ac:dyDescent="0.2">
      <c r="S70" s="17"/>
    </row>
    <row r="71" spans="19:19" s="2" customFormat="1" x14ac:dyDescent="0.2">
      <c r="S71" s="17"/>
    </row>
    <row r="72" spans="19:19" s="2" customFormat="1" x14ac:dyDescent="0.2">
      <c r="S72" s="17"/>
    </row>
    <row r="73" spans="19:19" s="2" customFormat="1" x14ac:dyDescent="0.2">
      <c r="S73" s="17"/>
    </row>
    <row r="74" spans="19:19" s="2" customFormat="1" x14ac:dyDescent="0.2">
      <c r="S74" s="17"/>
    </row>
    <row r="75" spans="19:19" s="2" customFormat="1" x14ac:dyDescent="0.2">
      <c r="S75" s="17"/>
    </row>
    <row r="76" spans="19:19" s="2" customFormat="1" x14ac:dyDescent="0.2">
      <c r="S76" s="17"/>
    </row>
    <row r="77" spans="19:19" s="2" customFormat="1" x14ac:dyDescent="0.2">
      <c r="S77" s="17"/>
    </row>
    <row r="78" spans="19:19" s="2" customFormat="1" x14ac:dyDescent="0.2">
      <c r="S78" s="17"/>
    </row>
    <row r="79" spans="19:19" s="2" customFormat="1" x14ac:dyDescent="0.2">
      <c r="S79" s="17"/>
    </row>
    <row r="80" spans="19:19" s="2" customFormat="1" x14ac:dyDescent="0.2">
      <c r="S80" s="17"/>
    </row>
    <row r="81" spans="3:19" s="2" customFormat="1" x14ac:dyDescent="0.2">
      <c r="S81" s="17"/>
    </row>
    <row r="82" spans="3:19" s="2" customFormat="1" x14ac:dyDescent="0.2">
      <c r="S82" s="17"/>
    </row>
    <row r="83" spans="3:19" s="2" customFormat="1" x14ac:dyDescent="0.2">
      <c r="S83" s="17"/>
    </row>
    <row r="84" spans="3:19" s="2" customFormat="1" x14ac:dyDescent="0.2">
      <c r="S84" s="17"/>
    </row>
    <row r="85" spans="3:19" s="2" customFormat="1" x14ac:dyDescent="0.2">
      <c r="S85" s="17"/>
    </row>
    <row r="86" spans="3:19" s="2" customFormat="1" x14ac:dyDescent="0.2">
      <c r="S86" s="17"/>
    </row>
    <row r="87" spans="3:19" s="2" customFormat="1" x14ac:dyDescent="0.2">
      <c r="S87" s="17"/>
    </row>
    <row r="88" spans="3:19" s="2" customFormat="1" x14ac:dyDescent="0.2">
      <c r="S88" s="17"/>
    </row>
    <row r="89" spans="3:19" s="2" customFormat="1" x14ac:dyDescent="0.2">
      <c r="S89" s="17"/>
    </row>
    <row r="90" spans="3:19" x14ac:dyDescent="0.2">
      <c r="C90" s="2"/>
      <c r="D90" s="2"/>
      <c r="E90" s="2"/>
      <c r="F90" s="2"/>
      <c r="H90" s="2"/>
      <c r="I90" s="2"/>
      <c r="J90" s="2"/>
      <c r="K90" s="2"/>
      <c r="L90" s="2"/>
      <c r="M90" s="2"/>
      <c r="N90" s="2"/>
      <c r="O90" s="2"/>
      <c r="P90" s="2"/>
      <c r="Q90" s="2"/>
      <c r="R90" s="2"/>
    </row>
    <row r="91" spans="3:19" x14ac:dyDescent="0.2">
      <c r="C91" s="2"/>
      <c r="D91" s="2"/>
      <c r="E91" s="2"/>
      <c r="F91" s="2"/>
      <c r="H91" s="2"/>
      <c r="I91" s="2"/>
      <c r="J91" s="2"/>
      <c r="K91" s="2"/>
      <c r="L91" s="2"/>
      <c r="M91" s="2"/>
      <c r="N91" s="2"/>
      <c r="O91" s="2"/>
      <c r="P91" s="2"/>
      <c r="Q91" s="2"/>
      <c r="R91" s="2"/>
    </row>
    <row r="92" spans="3:19" x14ac:dyDescent="0.2">
      <c r="C92" s="2"/>
      <c r="D92" s="2"/>
      <c r="E92" s="2"/>
      <c r="F92" s="2"/>
      <c r="H92" s="2"/>
      <c r="I92" s="2"/>
      <c r="J92" s="2"/>
      <c r="K92" s="2"/>
      <c r="L92" s="2"/>
      <c r="M92" s="2"/>
      <c r="N92" s="2"/>
      <c r="O92" s="2"/>
      <c r="P92" s="2"/>
      <c r="Q92" s="2"/>
      <c r="R92" s="2"/>
    </row>
    <row r="93" spans="3:19" x14ac:dyDescent="0.2">
      <c r="C93" s="2"/>
      <c r="D93" s="2"/>
      <c r="E93" s="2"/>
      <c r="F93" s="2"/>
      <c r="H93" s="2"/>
      <c r="I93" s="2"/>
      <c r="J93" s="2"/>
      <c r="K93" s="2"/>
      <c r="L93" s="2"/>
      <c r="M93" s="2"/>
      <c r="N93" s="2"/>
      <c r="O93" s="2"/>
      <c r="P93" s="2"/>
      <c r="Q93" s="2"/>
      <c r="R93" s="2"/>
    </row>
    <row r="94" spans="3:19" x14ac:dyDescent="0.2">
      <c r="H94" s="2"/>
      <c r="I94" s="2"/>
      <c r="J94" s="2"/>
      <c r="K94" s="2"/>
      <c r="L94" s="2"/>
      <c r="M94" s="2"/>
      <c r="N94" s="2"/>
      <c r="O94" s="2"/>
      <c r="P94" s="2"/>
      <c r="Q94" s="2"/>
      <c r="R94" s="2"/>
    </row>
    <row r="95" spans="3:19" x14ac:dyDescent="0.2">
      <c r="H95" s="2"/>
      <c r="I95" s="2"/>
      <c r="J95" s="2"/>
      <c r="K95" s="2"/>
      <c r="L95" s="2"/>
      <c r="M95" s="2"/>
      <c r="N95" s="2"/>
      <c r="O95" s="2"/>
      <c r="P95" s="2"/>
      <c r="Q95" s="2"/>
      <c r="R95" s="2"/>
    </row>
    <row r="96" spans="3:19" x14ac:dyDescent="0.2">
      <c r="H96" s="2"/>
      <c r="I96" s="2"/>
      <c r="J96" s="2"/>
      <c r="K96" s="2"/>
      <c r="L96" s="2"/>
      <c r="M96" s="2"/>
      <c r="N96" s="2"/>
      <c r="O96" s="2"/>
      <c r="P96" s="2"/>
      <c r="Q96" s="2"/>
      <c r="R96" s="2"/>
    </row>
    <row r="97" spans="8:18" x14ac:dyDescent="0.2">
      <c r="H97" s="2"/>
      <c r="I97" s="2"/>
      <c r="J97" s="2"/>
      <c r="K97" s="2"/>
      <c r="L97" s="2"/>
      <c r="M97" s="2"/>
      <c r="N97" s="2"/>
      <c r="O97" s="2"/>
      <c r="P97" s="2"/>
      <c r="Q97" s="2"/>
      <c r="R97" s="2"/>
    </row>
    <row r="98" spans="8:18" x14ac:dyDescent="0.2">
      <c r="H98" s="2"/>
      <c r="I98" s="2"/>
      <c r="J98" s="2"/>
      <c r="K98" s="2"/>
      <c r="L98" s="2"/>
      <c r="M98" s="2"/>
      <c r="N98" s="2"/>
      <c r="O98" s="2"/>
      <c r="P98" s="2"/>
      <c r="Q98" s="2"/>
      <c r="R98" s="2"/>
    </row>
    <row r="99" spans="8:18" x14ac:dyDescent="0.2">
      <c r="H99" s="2"/>
      <c r="I99" s="2"/>
      <c r="J99" s="2"/>
      <c r="K99" s="2"/>
      <c r="L99" s="2"/>
      <c r="M99" s="2"/>
      <c r="N99" s="2"/>
      <c r="O99" s="2"/>
      <c r="P99" s="2"/>
      <c r="Q99" s="2"/>
      <c r="R99" s="2"/>
    </row>
    <row r="100" spans="8:18" x14ac:dyDescent="0.2">
      <c r="H100" s="2"/>
      <c r="I100" s="2"/>
      <c r="J100" s="2"/>
      <c r="K100" s="2"/>
      <c r="L100" s="2"/>
      <c r="M100" s="2"/>
      <c r="N100" s="2"/>
      <c r="O100" s="2"/>
      <c r="P100" s="2"/>
      <c r="Q100" s="2"/>
      <c r="R100" s="2"/>
    </row>
    <row r="101" spans="8:18" x14ac:dyDescent="0.2">
      <c r="H101" s="2"/>
      <c r="I101" s="2"/>
      <c r="J101" s="2"/>
      <c r="K101" s="2"/>
      <c r="L101" s="2"/>
      <c r="M101" s="2"/>
      <c r="N101" s="2"/>
      <c r="O101" s="2"/>
      <c r="P101" s="2"/>
      <c r="Q101" s="2"/>
      <c r="R101" s="2"/>
    </row>
    <row r="102" spans="8:18" x14ac:dyDescent="0.2">
      <c r="H102" s="2"/>
      <c r="I102" s="2"/>
      <c r="J102" s="2"/>
      <c r="K102" s="2"/>
      <c r="L102" s="2"/>
      <c r="M102" s="2"/>
      <c r="N102" s="2"/>
      <c r="O102" s="2"/>
      <c r="P102" s="2"/>
      <c r="Q102" s="2"/>
      <c r="R102" s="2"/>
    </row>
    <row r="103" spans="8:18" x14ac:dyDescent="0.2">
      <c r="H103" s="2"/>
      <c r="I103" s="2"/>
      <c r="J103" s="2"/>
      <c r="K103" s="2"/>
      <c r="L103" s="2"/>
      <c r="M103" s="2"/>
      <c r="N103" s="2"/>
      <c r="O103" s="2"/>
      <c r="P103" s="2"/>
      <c r="Q103" s="2"/>
      <c r="R103" s="2"/>
    </row>
    <row r="104" spans="8:18" x14ac:dyDescent="0.2">
      <c r="H104" s="2"/>
      <c r="I104" s="2"/>
      <c r="J104" s="2"/>
      <c r="K104" s="2"/>
      <c r="L104" s="2"/>
      <c r="M104" s="2"/>
      <c r="N104" s="2"/>
      <c r="O104" s="2"/>
      <c r="P104" s="2"/>
      <c r="Q104" s="2"/>
      <c r="R104" s="2"/>
    </row>
    <row r="105" spans="8:18" x14ac:dyDescent="0.2">
      <c r="H105" s="2"/>
      <c r="I105" s="2"/>
      <c r="J105" s="2"/>
      <c r="K105" s="2"/>
      <c r="L105" s="2"/>
      <c r="M105" s="2"/>
      <c r="N105" s="2"/>
      <c r="O105" s="2"/>
      <c r="P105" s="2"/>
      <c r="Q105" s="2"/>
      <c r="R105" s="2"/>
    </row>
    <row r="106" spans="8:18" x14ac:dyDescent="0.2">
      <c r="H106" s="2"/>
      <c r="I106" s="2"/>
      <c r="J106" s="2"/>
      <c r="K106" s="2"/>
      <c r="L106" s="2"/>
      <c r="M106" s="2"/>
      <c r="N106" s="2"/>
      <c r="O106" s="2"/>
      <c r="P106" s="2"/>
      <c r="Q106" s="2"/>
      <c r="R106" s="2"/>
    </row>
  </sheetData>
  <sheetProtection password="80BB" sheet="1" objects="1" scenarios="1"/>
  <mergeCells count="17">
    <mergeCell ref="L27:M27"/>
    <mergeCell ref="N27:O27"/>
    <mergeCell ref="P27:Q27"/>
    <mergeCell ref="B23:F23"/>
    <mergeCell ref="B2:G3"/>
    <mergeCell ref="I32:I33"/>
    <mergeCell ref="C16:D16"/>
    <mergeCell ref="J27:K27"/>
    <mergeCell ref="B4:Q4"/>
    <mergeCell ref="B5:C5"/>
    <mergeCell ref="C8:D8"/>
    <mergeCell ref="I27:I28"/>
    <mergeCell ref="J32:J33"/>
    <mergeCell ref="L32:L33"/>
    <mergeCell ref="N32:N33"/>
    <mergeCell ref="P32:P33"/>
    <mergeCell ref="C26:D26"/>
  </mergeCells>
  <conditionalFormatting sqref="D37">
    <cfRule type="expression" dxfId="5" priority="6">
      <formula>"B3=0"</formula>
    </cfRule>
  </conditionalFormatting>
  <conditionalFormatting sqref="D27">
    <cfRule type="containsText" dxfId="4" priority="5" operator="containsText" text="nvt">
      <formula>NOT(ISERROR(SEARCH("nvt",D27)))</formula>
    </cfRule>
  </conditionalFormatting>
  <conditionalFormatting sqref="D28">
    <cfRule type="containsText" dxfId="3" priority="4" operator="containsText" text="nvt">
      <formula>NOT(ISERROR(SEARCH("nvt",D28)))</formula>
    </cfRule>
  </conditionalFormatting>
  <conditionalFormatting sqref="D29">
    <cfRule type="containsText" dxfId="2" priority="3" operator="containsText" text="nvt">
      <formula>NOT(ISERROR(SEARCH("nvt",D29)))</formula>
    </cfRule>
  </conditionalFormatting>
  <conditionalFormatting sqref="D33">
    <cfRule type="containsText" dxfId="1" priority="2" operator="containsText" text="nvt">
      <formula>NOT(ISERROR(SEARCH("nvt",D33)))</formula>
    </cfRule>
  </conditionalFormatting>
  <conditionalFormatting sqref="D34">
    <cfRule type="containsText" dxfId="0" priority="1" operator="containsText" text="nvt">
      <formula>NOT(ISERROR(SEARCH("nvt",D34)))</formula>
    </cfRule>
  </conditionalFormatting>
  <dataValidations count="7">
    <dataValidation type="list" allowBlank="1" showInputMessage="1" showErrorMessage="1" sqref="D27">
      <formula1>INDIRECT($D$17)</formula1>
    </dataValidation>
    <dataValidation type="list" allowBlank="1" showInputMessage="1" showErrorMessage="1" sqref="D28">
      <formula1>INDIRECT($D$18)</formula1>
    </dataValidation>
    <dataValidation type="decimal" allowBlank="1" showInputMessage="1" showErrorMessage="1" sqref="D10 D13:D14">
      <formula1>0</formula1>
      <formula2>25</formula2>
    </dataValidation>
    <dataValidation type="whole" allowBlank="1" showInputMessage="1" showErrorMessage="1" sqref="D9 D11">
      <formula1>0</formula1>
      <formula2>1000000</formula2>
    </dataValidation>
    <dataValidation type="decimal" allowBlank="1" showInputMessage="1" showErrorMessage="1" sqref="D40:D41">
      <formula1>0</formula1>
      <formula2>1000000</formula2>
    </dataValidation>
    <dataValidation type="list" allowBlank="1" showInputMessage="1" showErrorMessage="1" sqref="D29">
      <formula1>INDIRECT($D$19)</formula1>
    </dataValidation>
    <dataValidation type="custom" errorStyle="warning" allowBlank="1" showInputMessage="1" showErrorMessage="1" errorTitle="Invoerfout" error="U heeft nog geen module POH-S (tarief is 0) en geen wijziging in ketenzorg of ouderenzorg aangegeven. Met de uren die u zojuist heeft ingevuld wordt onderaan deze pagina het tarief voor de start met POH basis uitgerekend. _x000a_" sqref="D37:D39">
      <formula1>OR($D$27="ja",$D$28="ja",$D$29="ja",$D$33="ja",$D$34="ja")</formula1>
    </dataValidation>
  </dataValidations>
  <pageMargins left="0.70866141732283472" right="0.70866141732283472" top="0.74803149606299213" bottom="0.74803149606299213" header="0.31496062992125984" footer="0.31496062992125984"/>
  <pageSetup paperSize="9" scale="55" orientation="landscape" r:id="rId1"/>
  <colBreaks count="2" manualBreakCount="2">
    <brk id="18" max="85" man="1"/>
    <brk id="19"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Techniek!$L$6:$L$7</xm:f>
          </x14:formula1>
          <xm:sqref>D33</xm:sqref>
        </x14:dataValidation>
        <x14:dataValidation type="list" allowBlank="1" showInputMessage="1" showErrorMessage="1">
          <x14:formula1>
            <xm:f>Techniek!$K$6:$L$6</xm:f>
          </x14:formula1>
          <xm:sqref>D17:D21</xm:sqref>
        </x14:dataValidation>
        <x14:dataValidation type="list" allowBlank="1" showInputMessage="1" showErrorMessage="1">
          <x14:formula1>
            <xm:f>Techniek!$K$11:$L$11</xm:f>
          </x14:formula1>
          <xm:sqref>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windowProtection="1" workbookViewId="0">
      <selection activeCell="B5" sqref="B5"/>
    </sheetView>
  </sheetViews>
  <sheetFormatPr defaultRowHeight="15" x14ac:dyDescent="0.25"/>
  <cols>
    <col min="1" max="1" width="2.28515625" style="1" customWidth="1"/>
    <col min="2" max="2" width="91.5703125" customWidth="1"/>
    <col min="3" max="3" width="4.42578125" hidden="1" customWidth="1"/>
    <col min="4" max="4" width="126.140625" customWidth="1"/>
  </cols>
  <sheetData>
    <row r="1" spans="2:14" x14ac:dyDescent="0.25">
      <c r="B1" s="1"/>
      <c r="C1" s="1"/>
      <c r="D1" s="1"/>
      <c r="E1" s="1"/>
      <c r="F1" s="1"/>
      <c r="G1" s="1"/>
      <c r="H1" s="1"/>
      <c r="I1" s="1"/>
      <c r="J1" s="1"/>
      <c r="K1" s="1"/>
      <c r="L1" s="1"/>
      <c r="M1" s="1"/>
      <c r="N1" s="1"/>
    </row>
    <row r="2" spans="2:14" x14ac:dyDescent="0.25">
      <c r="B2" s="1"/>
      <c r="C2" s="1"/>
      <c r="D2" s="1"/>
      <c r="E2" s="1"/>
      <c r="F2" s="1"/>
      <c r="G2" s="1"/>
      <c r="H2" s="1"/>
      <c r="I2" s="1"/>
      <c r="J2" s="1"/>
      <c r="K2" s="1"/>
      <c r="L2" s="1"/>
      <c r="M2" s="1"/>
      <c r="N2" s="1"/>
    </row>
    <row r="3" spans="2:14" ht="19.5" x14ac:dyDescent="0.25">
      <c r="B3" s="54" t="s">
        <v>192</v>
      </c>
      <c r="C3" s="54"/>
      <c r="D3" s="54"/>
      <c r="E3" s="54"/>
      <c r="F3" s="54"/>
      <c r="G3" s="54"/>
      <c r="H3" s="1"/>
      <c r="I3" s="1"/>
      <c r="J3" s="1"/>
      <c r="K3" s="1"/>
      <c r="L3" s="1"/>
      <c r="M3" s="1"/>
      <c r="N3" s="1"/>
    </row>
    <row r="4" spans="2:14" ht="19.5" x14ac:dyDescent="0.25">
      <c r="B4" s="54"/>
      <c r="C4" s="54"/>
      <c r="D4" s="54"/>
      <c r="E4" s="54"/>
      <c r="F4" s="54"/>
      <c r="G4" s="54"/>
      <c r="H4" s="1"/>
      <c r="I4" s="1"/>
      <c r="J4" s="1"/>
      <c r="K4" s="1"/>
      <c r="L4" s="1"/>
      <c r="M4" s="1"/>
      <c r="N4" s="1"/>
    </row>
    <row r="5" spans="2:14" ht="254.25" customHeight="1" x14ac:dyDescent="0.25">
      <c r="B5" s="59" t="s">
        <v>226</v>
      </c>
      <c r="C5" s="57" t="s">
        <v>186</v>
      </c>
      <c r="D5" s="58" t="str">
        <f>VLOOKUP(B5,'data Q en A'!A1:B9,2)</f>
        <v xml:space="preserve">Nee, het rekenmodel geeft een indicatie van de vergoeding voor geheel 2017 en 2018. De tarieven worden dus niet gecorrigeerd voor die kwartalen waarop u later in het jaar start met ketenzorg of integrale zorg voor kwetsbare ouderen. </v>
      </c>
      <c r="E5" s="1"/>
      <c r="F5" s="1"/>
      <c r="G5" s="1"/>
      <c r="H5" s="1"/>
      <c r="I5" s="1"/>
      <c r="J5" s="1"/>
      <c r="K5" s="1"/>
      <c r="L5" s="1"/>
      <c r="M5" s="1"/>
      <c r="N5" s="1"/>
    </row>
    <row r="6" spans="2:14" ht="123.75" customHeight="1" x14ac:dyDescent="0.25">
      <c r="B6" s="1"/>
      <c r="C6" s="1"/>
      <c r="D6" s="1"/>
      <c r="E6" s="1"/>
      <c r="F6" s="1"/>
      <c r="G6" s="1"/>
      <c r="H6" s="1"/>
      <c r="I6" s="1"/>
      <c r="J6" s="1"/>
      <c r="K6" s="1"/>
      <c r="L6" s="1"/>
      <c r="M6" s="1"/>
      <c r="N6" s="1"/>
    </row>
    <row r="7" spans="2:14" x14ac:dyDescent="0.25">
      <c r="B7" s="1"/>
      <c r="C7" s="1"/>
      <c r="D7" s="1"/>
      <c r="E7" s="1"/>
      <c r="F7" s="1"/>
      <c r="G7" s="1"/>
      <c r="H7" s="1"/>
      <c r="I7" s="1"/>
      <c r="J7" s="1"/>
      <c r="K7" s="1"/>
      <c r="L7" s="1"/>
      <c r="M7" s="1"/>
      <c r="N7" s="1"/>
    </row>
    <row r="8" spans="2:14" x14ac:dyDescent="0.25">
      <c r="B8" s="1"/>
      <c r="C8" s="1"/>
      <c r="D8" s="1"/>
      <c r="E8" s="1"/>
      <c r="F8" s="1"/>
      <c r="G8" s="1"/>
      <c r="H8" s="1"/>
      <c r="I8" s="1"/>
      <c r="J8" s="1"/>
      <c r="K8" s="1"/>
      <c r="L8" s="1"/>
      <c r="M8" s="1"/>
      <c r="N8" s="1"/>
    </row>
    <row r="9" spans="2:14" x14ac:dyDescent="0.25">
      <c r="B9" s="1"/>
      <c r="C9" s="1"/>
      <c r="D9" s="1"/>
      <c r="E9" s="1"/>
      <c r="F9" s="1"/>
      <c r="G9" s="1"/>
      <c r="H9" s="1"/>
      <c r="I9" s="1"/>
      <c r="J9" s="1"/>
      <c r="K9" s="1"/>
      <c r="L9" s="1"/>
      <c r="M9" s="1"/>
      <c r="N9" s="1"/>
    </row>
    <row r="10" spans="2:14" x14ac:dyDescent="0.25">
      <c r="B10" s="1"/>
      <c r="C10" s="1"/>
      <c r="D10" s="1"/>
      <c r="E10" s="1"/>
      <c r="F10" s="1"/>
      <c r="G10" s="1"/>
      <c r="H10" s="1"/>
      <c r="I10" s="1"/>
      <c r="J10" s="1"/>
      <c r="K10" s="1"/>
      <c r="L10" s="1"/>
      <c r="M10" s="1"/>
      <c r="N10" s="1"/>
    </row>
    <row r="11" spans="2:14" x14ac:dyDescent="0.25">
      <c r="B11" s="1"/>
      <c r="C11" s="1"/>
      <c r="D11" s="1"/>
      <c r="E11" s="1"/>
      <c r="F11" s="1"/>
      <c r="G11" s="1"/>
      <c r="H11" s="1"/>
      <c r="I11" s="1"/>
      <c r="J11" s="1"/>
      <c r="K11" s="1"/>
      <c r="L11" s="1"/>
      <c r="M11" s="1"/>
      <c r="N11" s="1"/>
    </row>
    <row r="12" spans="2:14" x14ac:dyDescent="0.25">
      <c r="B12" s="1"/>
      <c r="C12" s="1"/>
      <c r="D12" s="1"/>
      <c r="E12" s="1"/>
      <c r="F12" s="1"/>
      <c r="G12" s="1"/>
      <c r="H12" s="1"/>
      <c r="I12" s="1"/>
      <c r="J12" s="1"/>
      <c r="K12" s="1"/>
      <c r="L12" s="1"/>
      <c r="M12" s="1"/>
      <c r="N12" s="1"/>
    </row>
    <row r="13" spans="2:14" x14ac:dyDescent="0.25">
      <c r="B13" s="1"/>
      <c r="C13" s="1"/>
      <c r="D13" s="1"/>
      <c r="E13" s="1"/>
      <c r="F13" s="1"/>
      <c r="G13" s="1"/>
      <c r="H13" s="1"/>
      <c r="I13" s="1"/>
      <c r="J13" s="1"/>
      <c r="K13" s="1"/>
      <c r="L13" s="1"/>
      <c r="M13" s="1"/>
      <c r="N13" s="1"/>
    </row>
    <row r="14" spans="2:14" x14ac:dyDescent="0.25">
      <c r="B14" s="1"/>
      <c r="C14" s="1"/>
      <c r="D14" s="1"/>
      <c r="E14" s="1"/>
      <c r="F14" s="1"/>
      <c r="G14" s="1"/>
      <c r="H14" s="1"/>
      <c r="I14" s="1"/>
      <c r="J14" s="1"/>
      <c r="K14" s="1"/>
      <c r="L14" s="1"/>
      <c r="M14" s="1"/>
      <c r="N14" s="1"/>
    </row>
    <row r="15" spans="2:14" x14ac:dyDescent="0.25">
      <c r="B15" s="1"/>
      <c r="C15" s="1"/>
      <c r="D15" s="1"/>
      <c r="E15" s="1"/>
      <c r="F15" s="1"/>
      <c r="G15" s="1"/>
      <c r="H15" s="1"/>
      <c r="I15" s="1"/>
      <c r="J15" s="1"/>
      <c r="K15" s="1"/>
      <c r="L15" s="1"/>
      <c r="M15" s="1"/>
      <c r="N15" s="1"/>
    </row>
    <row r="16" spans="2:14" x14ac:dyDescent="0.25">
      <c r="B16" s="1"/>
      <c r="C16" s="1"/>
      <c r="D16" s="1"/>
      <c r="E16" s="1"/>
      <c r="F16" s="1"/>
      <c r="G16" s="1"/>
      <c r="H16" s="1"/>
      <c r="I16" s="1"/>
      <c r="J16" s="1"/>
      <c r="K16" s="1"/>
      <c r="L16" s="1"/>
      <c r="M16" s="1"/>
      <c r="N16" s="1"/>
    </row>
    <row r="17" spans="2:14" x14ac:dyDescent="0.25">
      <c r="B17" s="1"/>
      <c r="C17" s="1"/>
      <c r="D17" s="1"/>
      <c r="E17" s="1"/>
      <c r="F17" s="1"/>
      <c r="G17" s="1"/>
      <c r="H17" s="1"/>
      <c r="I17" s="1"/>
      <c r="J17" s="1"/>
      <c r="K17" s="1"/>
      <c r="L17" s="1"/>
      <c r="M17" s="1"/>
      <c r="N17" s="1"/>
    </row>
    <row r="18" spans="2:14" x14ac:dyDescent="0.25">
      <c r="B18" s="1"/>
      <c r="C18" s="1"/>
      <c r="D18" s="1"/>
      <c r="E18" s="1"/>
      <c r="F18" s="1"/>
      <c r="G18" s="1"/>
      <c r="H18" s="1"/>
      <c r="I18" s="1"/>
      <c r="J18" s="1"/>
      <c r="K18" s="1"/>
      <c r="L18" s="1"/>
      <c r="M18" s="1"/>
      <c r="N18" s="1"/>
    </row>
    <row r="19" spans="2:14" x14ac:dyDescent="0.25">
      <c r="B19" s="1"/>
      <c r="C19" s="1"/>
      <c r="D19" s="1"/>
      <c r="E19" s="1"/>
      <c r="F19" s="1"/>
      <c r="G19" s="1"/>
      <c r="H19" s="1"/>
      <c r="I19" s="1"/>
      <c r="J19" s="1"/>
      <c r="K19" s="1"/>
      <c r="L19" s="1"/>
      <c r="M19" s="1"/>
      <c r="N19" s="1"/>
    </row>
    <row r="20" spans="2:14" x14ac:dyDescent="0.25">
      <c r="B20" s="1"/>
      <c r="C20" s="1"/>
      <c r="D20" s="1"/>
      <c r="E20" s="1"/>
      <c r="F20" s="1"/>
      <c r="G20" s="1"/>
      <c r="H20" s="1"/>
      <c r="I20" s="1"/>
      <c r="J20" s="1"/>
      <c r="K20" s="1"/>
      <c r="L20" s="1"/>
      <c r="M20" s="1"/>
      <c r="N20" s="1"/>
    </row>
    <row r="21" spans="2:14" x14ac:dyDescent="0.25">
      <c r="B21" s="1"/>
      <c r="C21" s="1"/>
      <c r="D21" s="1"/>
      <c r="E21" s="1"/>
      <c r="F21" s="1"/>
      <c r="G21" s="1"/>
      <c r="H21" s="1"/>
      <c r="I21" s="1"/>
      <c r="J21" s="1"/>
      <c r="K21" s="1"/>
      <c r="L21" s="1"/>
      <c r="M21" s="1"/>
      <c r="N21" s="1"/>
    </row>
    <row r="22" spans="2:14" x14ac:dyDescent="0.25">
      <c r="B22" s="1"/>
      <c r="C22" s="1"/>
      <c r="D22" s="1"/>
      <c r="E22" s="1"/>
      <c r="F22" s="1"/>
      <c r="G22" s="1"/>
      <c r="H22" s="1"/>
      <c r="I22" s="1"/>
      <c r="J22" s="1"/>
      <c r="K22" s="1"/>
      <c r="L22" s="1"/>
      <c r="M22" s="1"/>
      <c r="N22" s="1"/>
    </row>
    <row r="23" spans="2:14" x14ac:dyDescent="0.25">
      <c r="B23" s="1"/>
      <c r="C23" s="1"/>
      <c r="D23" s="1"/>
      <c r="E23" s="1"/>
      <c r="F23" s="1"/>
      <c r="G23" s="1"/>
      <c r="H23" s="1"/>
      <c r="I23" s="1"/>
      <c r="J23" s="1"/>
      <c r="K23" s="1"/>
      <c r="L23" s="1"/>
      <c r="M23" s="1"/>
      <c r="N23" s="1"/>
    </row>
    <row r="24" spans="2:14" x14ac:dyDescent="0.25">
      <c r="B24" s="1"/>
      <c r="C24" s="1"/>
      <c r="D24" s="1"/>
      <c r="E24" s="1"/>
      <c r="F24" s="1"/>
      <c r="G24" s="1"/>
      <c r="H24" s="1"/>
      <c r="I24" s="1"/>
      <c r="J24" s="1"/>
      <c r="K24" s="1"/>
      <c r="L24" s="1"/>
      <c r="M24" s="1"/>
      <c r="N24" s="1"/>
    </row>
    <row r="25" spans="2:14" x14ac:dyDescent="0.25">
      <c r="B25" s="1"/>
      <c r="C25" s="1"/>
      <c r="D25" s="1"/>
      <c r="E25" s="1"/>
      <c r="F25" s="1"/>
      <c r="G25" s="1"/>
      <c r="H25" s="1"/>
      <c r="I25" s="1"/>
      <c r="J25" s="1"/>
      <c r="K25" s="1"/>
      <c r="L25" s="1"/>
      <c r="M25" s="1"/>
      <c r="N25" s="1"/>
    </row>
    <row r="26" spans="2:14" x14ac:dyDescent="0.25">
      <c r="B26" s="1"/>
      <c r="C26" s="1"/>
      <c r="D26" s="1"/>
      <c r="E26" s="1"/>
      <c r="F26" s="1"/>
      <c r="G26" s="1"/>
      <c r="H26" s="1"/>
      <c r="I26" s="1"/>
      <c r="J26" s="1"/>
      <c r="K26" s="1"/>
      <c r="L26" s="1"/>
      <c r="M26" s="1"/>
      <c r="N26" s="1"/>
    </row>
    <row r="27" spans="2:14" x14ac:dyDescent="0.25">
      <c r="B27" s="1"/>
      <c r="C27" s="1"/>
      <c r="D27" s="1"/>
      <c r="E27" s="1"/>
      <c r="F27" s="1"/>
      <c r="G27" s="1"/>
      <c r="H27" s="1"/>
      <c r="I27" s="1"/>
      <c r="J27" s="1"/>
      <c r="K27" s="1"/>
      <c r="L27" s="1"/>
      <c r="M27" s="1"/>
      <c r="N27" s="1"/>
    </row>
    <row r="28" spans="2:14" x14ac:dyDescent="0.25">
      <c r="B28" s="1"/>
      <c r="C28" s="1"/>
      <c r="D28" s="1"/>
      <c r="E28" s="1"/>
      <c r="F28" s="1"/>
      <c r="G28" s="1"/>
      <c r="H28" s="1"/>
      <c r="I28" s="1"/>
      <c r="J28" s="1"/>
      <c r="K28" s="1"/>
      <c r="L28" s="1"/>
      <c r="M28" s="1"/>
      <c r="N28" s="1"/>
    </row>
    <row r="29" spans="2:14" x14ac:dyDescent="0.25">
      <c r="B29" s="1"/>
      <c r="C29" s="1"/>
      <c r="D29" s="1"/>
      <c r="E29" s="1"/>
      <c r="F29" s="1"/>
      <c r="G29" s="1"/>
      <c r="H29" s="1"/>
      <c r="I29" s="1"/>
      <c r="J29" s="1"/>
      <c r="K29" s="1"/>
      <c r="L29" s="1"/>
      <c r="M29" s="1"/>
      <c r="N29" s="1"/>
    </row>
    <row r="30" spans="2:14" x14ac:dyDescent="0.25">
      <c r="B30" s="1"/>
      <c r="C30" s="1"/>
      <c r="D30" s="1"/>
      <c r="E30" s="1"/>
      <c r="F30" s="1"/>
      <c r="G30" s="1"/>
      <c r="H30" s="1"/>
      <c r="I30" s="1"/>
      <c r="J30" s="1"/>
      <c r="K30" s="1"/>
      <c r="L30" s="1"/>
      <c r="M30" s="1"/>
      <c r="N30" s="1"/>
    </row>
    <row r="31" spans="2:14" x14ac:dyDescent="0.25">
      <c r="B31" s="1"/>
      <c r="C31" s="1"/>
      <c r="D31" s="1"/>
      <c r="E31" s="1"/>
      <c r="F31" s="1"/>
      <c r="G31" s="1"/>
      <c r="H31" s="1"/>
      <c r="I31" s="1"/>
      <c r="J31" s="1"/>
      <c r="K31" s="1"/>
      <c r="L31" s="1"/>
      <c r="M31" s="1"/>
      <c r="N31" s="1"/>
    </row>
    <row r="32" spans="2:14" x14ac:dyDescent="0.25">
      <c r="B32" s="1"/>
      <c r="C32" s="1"/>
      <c r="D32" s="1"/>
      <c r="E32" s="1"/>
      <c r="F32" s="1"/>
      <c r="G32" s="1"/>
      <c r="H32" s="1"/>
      <c r="I32" s="1"/>
      <c r="J32" s="1"/>
      <c r="K32" s="1"/>
      <c r="L32" s="1"/>
      <c r="M32" s="1"/>
      <c r="N32" s="1"/>
    </row>
    <row r="33" spans="2:14" x14ac:dyDescent="0.25">
      <c r="B33" s="1"/>
      <c r="C33" s="1"/>
      <c r="D33" s="1"/>
      <c r="E33" s="1"/>
      <c r="F33" s="1"/>
      <c r="G33" s="1"/>
      <c r="H33" s="1"/>
      <c r="I33" s="1"/>
      <c r="J33" s="1"/>
      <c r="K33" s="1"/>
      <c r="L33" s="1"/>
      <c r="M33" s="1"/>
      <c r="N33" s="1"/>
    </row>
    <row r="34" spans="2:14" x14ac:dyDescent="0.25">
      <c r="B34" s="1"/>
      <c r="C34" s="1"/>
      <c r="D34" s="1"/>
      <c r="E34" s="1"/>
      <c r="F34" s="1"/>
      <c r="G34" s="1"/>
      <c r="H34" s="1"/>
      <c r="I34" s="1"/>
      <c r="J34" s="1"/>
      <c r="K34" s="1"/>
      <c r="L34" s="1"/>
      <c r="M34" s="1"/>
      <c r="N34" s="1"/>
    </row>
    <row r="35" spans="2:14" x14ac:dyDescent="0.25">
      <c r="B35" s="1"/>
      <c r="C35" s="1"/>
      <c r="D35" s="1"/>
      <c r="E35" s="1"/>
      <c r="F35" s="1"/>
      <c r="G35" s="1"/>
      <c r="H35" s="1"/>
      <c r="I35" s="1"/>
      <c r="J35" s="1"/>
      <c r="K35" s="1"/>
      <c r="L35" s="1"/>
      <c r="M35" s="1"/>
      <c r="N35" s="1"/>
    </row>
    <row r="36" spans="2:14" x14ac:dyDescent="0.25">
      <c r="B36" s="1"/>
      <c r="C36" s="1"/>
      <c r="D36" s="1"/>
      <c r="E36" s="1"/>
      <c r="F36" s="1"/>
      <c r="G36" s="1"/>
      <c r="H36" s="1"/>
      <c r="I36" s="1"/>
      <c r="J36" s="1"/>
      <c r="K36" s="1"/>
      <c r="L36" s="1"/>
      <c r="M36" s="1"/>
      <c r="N36" s="1"/>
    </row>
    <row r="37" spans="2:14" x14ac:dyDescent="0.25">
      <c r="B37" s="1"/>
      <c r="C37" s="1"/>
      <c r="D37" s="1"/>
      <c r="E37" s="1"/>
      <c r="F37" s="1"/>
      <c r="G37" s="1"/>
      <c r="H37" s="1"/>
      <c r="I37" s="1"/>
      <c r="J37" s="1"/>
      <c r="K37" s="1"/>
      <c r="L37" s="1"/>
      <c r="M37" s="1"/>
      <c r="N37" s="1"/>
    </row>
    <row r="38" spans="2:14" x14ac:dyDescent="0.25">
      <c r="B38" s="1"/>
      <c r="C38" s="1"/>
      <c r="D38" s="1"/>
      <c r="E38" s="1"/>
      <c r="F38" s="1"/>
      <c r="G38" s="1"/>
      <c r="H38" s="1"/>
      <c r="I38" s="1"/>
      <c r="J38" s="1"/>
      <c r="K38" s="1"/>
      <c r="L38" s="1"/>
      <c r="M38" s="1"/>
      <c r="N38" s="1"/>
    </row>
    <row r="39" spans="2:14" x14ac:dyDescent="0.25">
      <c r="B39" s="1"/>
      <c r="C39" s="1"/>
      <c r="D39" s="1"/>
      <c r="E39" s="1"/>
      <c r="F39" s="1"/>
      <c r="G39" s="1"/>
      <c r="H39" s="1"/>
      <c r="I39" s="1"/>
      <c r="J39" s="1"/>
      <c r="K39" s="1"/>
      <c r="L39" s="1"/>
      <c r="M39" s="1"/>
      <c r="N39" s="1"/>
    </row>
    <row r="40" spans="2:14" x14ac:dyDescent="0.25">
      <c r="B40" s="1"/>
      <c r="C40" s="1"/>
      <c r="D40" s="1"/>
      <c r="E40" s="1"/>
      <c r="F40" s="1"/>
      <c r="G40" s="1"/>
      <c r="H40" s="1"/>
      <c r="I40" s="1"/>
      <c r="J40" s="1"/>
      <c r="K40" s="1"/>
      <c r="L40" s="1"/>
      <c r="M40" s="1"/>
      <c r="N40" s="1"/>
    </row>
    <row r="41" spans="2:14" x14ac:dyDescent="0.25">
      <c r="B41" s="1"/>
      <c r="C41" s="1"/>
      <c r="D41" s="1"/>
      <c r="E41" s="1"/>
      <c r="F41" s="1"/>
      <c r="G41" s="1"/>
      <c r="H41" s="1"/>
      <c r="I41" s="1"/>
      <c r="J41" s="1"/>
      <c r="K41" s="1"/>
      <c r="L41" s="1"/>
      <c r="M41" s="1"/>
      <c r="N41" s="1"/>
    </row>
    <row r="42" spans="2:14" x14ac:dyDescent="0.25">
      <c r="B42" s="1"/>
      <c r="C42" s="1"/>
      <c r="D42" s="1"/>
      <c r="E42" s="1"/>
      <c r="F42" s="1"/>
      <c r="G42" s="1"/>
      <c r="H42" s="1"/>
      <c r="I42" s="1"/>
      <c r="J42" s="1"/>
      <c r="K42" s="1"/>
      <c r="L42" s="1"/>
      <c r="M42" s="1"/>
      <c r="N42" s="1"/>
    </row>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Q en A'!$A$1:$A$10</xm:f>
          </x14:formula1>
          <xm:sqref>B5:C5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4"/>
  <sheetViews>
    <sheetView windowProtection="1" zoomScale="90" zoomScaleNormal="90" workbookViewId="0">
      <selection activeCell="A101" sqref="A101:E101"/>
    </sheetView>
  </sheetViews>
  <sheetFormatPr defaultRowHeight="15" x14ac:dyDescent="0.25"/>
  <cols>
    <col min="1" max="1" width="64.140625" style="63" customWidth="1"/>
    <col min="2" max="2" width="12.7109375" style="63" customWidth="1"/>
    <col min="3" max="3" width="97" style="63" bestFit="1" customWidth="1"/>
    <col min="4" max="4" width="23" style="63" customWidth="1"/>
    <col min="5" max="6" width="12.7109375" style="63" customWidth="1"/>
    <col min="7" max="7" width="11" style="63" customWidth="1"/>
    <col min="8" max="8" width="14.85546875" style="63" customWidth="1"/>
    <col min="9" max="9" width="16.5703125" style="63" customWidth="1"/>
    <col min="10" max="10" width="13.5703125" style="63" customWidth="1"/>
    <col min="11" max="11" width="22" style="63" customWidth="1"/>
    <col min="12" max="12" width="10" style="63" bestFit="1" customWidth="1"/>
    <col min="13" max="13" width="12.85546875" style="63" customWidth="1"/>
    <col min="14" max="15" width="9.140625" style="63"/>
    <col min="16" max="18" width="9.140625" style="63" customWidth="1"/>
    <col min="19" max="16384" width="9.140625" style="63"/>
  </cols>
  <sheetData>
    <row r="1" spans="1:13" ht="18.75" x14ac:dyDescent="0.3">
      <c r="A1" s="343" t="s">
        <v>0</v>
      </c>
      <c r="B1" s="343"/>
      <c r="C1" s="343"/>
      <c r="D1" s="343"/>
      <c r="E1" s="343"/>
    </row>
    <row r="2" spans="1:13" x14ac:dyDescent="0.25">
      <c r="A2" s="344" t="s">
        <v>1</v>
      </c>
      <c r="B2" s="344"/>
      <c r="C2" s="344"/>
      <c r="D2" s="344"/>
      <c r="E2" s="344"/>
    </row>
    <row r="3" spans="1:13" x14ac:dyDescent="0.25">
      <c r="I3" s="64" t="s">
        <v>132</v>
      </c>
    </row>
    <row r="4" spans="1:13" x14ac:dyDescent="0.25">
      <c r="A4" s="65" t="s">
        <v>2</v>
      </c>
      <c r="B4" s="66"/>
      <c r="C4" s="67"/>
      <c r="D4" s="68" t="s">
        <v>3</v>
      </c>
      <c r="E4" s="69" t="s">
        <v>4</v>
      </c>
      <c r="G4" s="298" t="s">
        <v>204</v>
      </c>
      <c r="H4" s="299"/>
      <c r="I4" s="64" t="s">
        <v>133</v>
      </c>
    </row>
    <row r="5" spans="1:13" ht="15.75" thickBot="1" x14ac:dyDescent="0.3">
      <c r="A5" s="70" t="s">
        <v>5</v>
      </c>
      <c r="B5" s="71">
        <v>2168</v>
      </c>
      <c r="C5" s="72" t="s">
        <v>6</v>
      </c>
      <c r="D5" s="70" t="s">
        <v>7</v>
      </c>
      <c r="E5" s="73">
        <v>0.3</v>
      </c>
      <c r="G5" s="300" t="s">
        <v>205</v>
      </c>
      <c r="H5" s="301">
        <v>3.4299999999999997E-2</v>
      </c>
      <c r="K5" s="74" t="s">
        <v>149</v>
      </c>
      <c r="L5" s="74"/>
      <c r="M5" s="74"/>
    </row>
    <row r="6" spans="1:13" x14ac:dyDescent="0.25">
      <c r="A6" s="70" t="s">
        <v>8</v>
      </c>
      <c r="B6" s="71">
        <v>0.14000000000000001</v>
      </c>
      <c r="C6" s="72" t="s">
        <v>9</v>
      </c>
      <c r="D6" s="70" t="s">
        <v>10</v>
      </c>
      <c r="E6" s="73">
        <v>0.1</v>
      </c>
      <c r="G6" s="302" t="s">
        <v>206</v>
      </c>
      <c r="H6" s="303">
        <v>3.4299999999999997E-2</v>
      </c>
      <c r="K6" s="75" t="s">
        <v>34</v>
      </c>
      <c r="L6" s="76" t="s">
        <v>80</v>
      </c>
      <c r="M6" s="74" t="s">
        <v>143</v>
      </c>
    </row>
    <row r="7" spans="1:13" x14ac:dyDescent="0.25">
      <c r="A7" s="77" t="s">
        <v>11</v>
      </c>
      <c r="B7" s="78">
        <v>0.14000000000000001</v>
      </c>
      <c r="C7" s="72" t="s">
        <v>9</v>
      </c>
      <c r="D7" s="79" t="s">
        <v>12</v>
      </c>
      <c r="E7" s="80">
        <v>0.2</v>
      </c>
      <c r="K7" s="81" t="s">
        <v>146</v>
      </c>
      <c r="L7" s="82" t="s">
        <v>34</v>
      </c>
      <c r="M7" s="83">
        <v>2016</v>
      </c>
    </row>
    <row r="8" spans="1:13" x14ac:dyDescent="0.25">
      <c r="A8" s="77" t="s">
        <v>13</v>
      </c>
      <c r="B8" s="78">
        <v>0.14000000000000001</v>
      </c>
      <c r="C8" s="72" t="s">
        <v>9</v>
      </c>
      <c r="D8" s="84"/>
      <c r="E8" s="85"/>
      <c r="K8" s="81"/>
      <c r="L8" s="82" t="s">
        <v>80</v>
      </c>
      <c r="M8" s="74"/>
    </row>
    <row r="9" spans="1:13" x14ac:dyDescent="0.25">
      <c r="A9" s="77" t="s">
        <v>14</v>
      </c>
      <c r="B9" s="124">
        <v>5.3800000000000001E-2</v>
      </c>
      <c r="C9" s="72" t="s">
        <v>15</v>
      </c>
      <c r="D9" s="84"/>
      <c r="E9" s="87">
        <f>(B9*1986)/50</f>
        <v>2.1369359999999999</v>
      </c>
    </row>
    <row r="10" spans="1:13" x14ac:dyDescent="0.25">
      <c r="A10" s="77" t="s">
        <v>16</v>
      </c>
      <c r="B10" s="124">
        <v>2.0299999999999999E-2</v>
      </c>
      <c r="C10" s="72" t="s">
        <v>17</v>
      </c>
      <c r="D10" s="84"/>
      <c r="E10" s="87">
        <f>(B10*1986)/50</f>
        <v>0.80631599999999992</v>
      </c>
      <c r="K10" s="63" t="s">
        <v>148</v>
      </c>
    </row>
    <row r="11" spans="1:13" x14ac:dyDescent="0.25">
      <c r="A11" s="70" t="s">
        <v>18</v>
      </c>
      <c r="B11" s="88">
        <v>0.1</v>
      </c>
      <c r="C11" s="72" t="s">
        <v>19</v>
      </c>
      <c r="K11" s="63" t="s">
        <v>34</v>
      </c>
      <c r="L11" s="63" t="s">
        <v>80</v>
      </c>
    </row>
    <row r="12" spans="1:13" x14ac:dyDescent="0.25">
      <c r="A12" s="70" t="s">
        <v>20</v>
      </c>
      <c r="B12" s="89">
        <f>B11*B5</f>
        <v>216.8</v>
      </c>
      <c r="C12" s="72"/>
    </row>
    <row r="13" spans="1:13" ht="15.75" thickBot="1" x14ac:dyDescent="0.3">
      <c r="A13" s="70" t="s">
        <v>21</v>
      </c>
      <c r="B13" s="304">
        <f>(77900*1.0375)*1.02</f>
        <v>82437.675000000003</v>
      </c>
      <c r="C13" s="306" t="s">
        <v>210</v>
      </c>
    </row>
    <row r="14" spans="1:13" ht="15.75" thickBot="1" x14ac:dyDescent="0.3">
      <c r="A14" s="70" t="s">
        <v>21</v>
      </c>
      <c r="B14" s="304">
        <f>(77900*1.0375)*1.02*(1+H5)</f>
        <v>85265.287252499998</v>
      </c>
      <c r="C14" s="306" t="s">
        <v>208</v>
      </c>
      <c r="H14" s="90">
        <f>B14/B5</f>
        <v>39.329007035285976</v>
      </c>
      <c r="K14" s="91" t="s">
        <v>150</v>
      </c>
      <c r="L14" s="92" t="s">
        <v>151</v>
      </c>
      <c r="M14" s="93" t="s">
        <v>152</v>
      </c>
    </row>
    <row r="15" spans="1:13" x14ac:dyDescent="0.25">
      <c r="A15" s="79" t="s">
        <v>22</v>
      </c>
      <c r="B15" s="305">
        <f>128311*(1+H5)</f>
        <v>132712.0673</v>
      </c>
      <c r="C15" s="306" t="s">
        <v>209</v>
      </c>
      <c r="K15" s="95">
        <f>IF(rekenoverzicht!B20="-",0,IF(Rekentool!D10&gt;0,Techniek!E47,Techniek!E46))</f>
        <v>0</v>
      </c>
      <c r="L15" s="96">
        <f>Techniek!E50</f>
        <v>0</v>
      </c>
      <c r="M15" s="97">
        <f>Techniek!E51</f>
        <v>0</v>
      </c>
    </row>
    <row r="16" spans="1:13" x14ac:dyDescent="0.25">
      <c r="A16" s="98" t="s">
        <v>23</v>
      </c>
      <c r="B16" s="99">
        <v>-0.09</v>
      </c>
      <c r="C16" s="72" t="s">
        <v>24</v>
      </c>
      <c r="K16" s="95">
        <f>IF(rekenoverzicht!B24="-",0,IF(Rekentool!D10&gt;0,Techniek!E49,Techniek!E46))</f>
        <v>0</v>
      </c>
      <c r="L16" s="100"/>
      <c r="M16" s="101"/>
    </row>
    <row r="17" spans="1:13" x14ac:dyDescent="0.25">
      <c r="A17" s="70" t="s">
        <v>25</v>
      </c>
      <c r="B17" s="102">
        <v>-0.03</v>
      </c>
      <c r="C17" s="72" t="s">
        <v>24</v>
      </c>
      <c r="K17" s="95">
        <f>IF(rekenoverzicht!B28="-",0,IF(Rekentool!$D$10&gt;0,Techniek!E49,Techniek!E46))</f>
        <v>0</v>
      </c>
      <c r="L17" s="100"/>
      <c r="M17" s="101"/>
    </row>
    <row r="18" spans="1:13" x14ac:dyDescent="0.25">
      <c r="A18" s="79" t="s">
        <v>26</v>
      </c>
      <c r="B18" s="103">
        <v>-0.06</v>
      </c>
      <c r="C18" s="72" t="s">
        <v>24</v>
      </c>
      <c r="K18" s="95">
        <f>IF(rekenoverzicht!B34="-",0,IF(Rekentool!$D$10&gt;0,Techniek!E75,Techniek!E46))</f>
        <v>0</v>
      </c>
      <c r="L18" s="100"/>
      <c r="M18" s="101"/>
    </row>
    <row r="19" spans="1:13" ht="15.75" thickBot="1" x14ac:dyDescent="0.3">
      <c r="K19" s="95">
        <f>IF(rekenoverzicht!B38="-",0,IF(Rekentool!$D$10&gt;0,Techniek!E75,Techniek!E46))</f>
        <v>0</v>
      </c>
      <c r="L19" s="104"/>
      <c r="M19" s="105"/>
    </row>
    <row r="20" spans="1:13" ht="15.75" thickBot="1" x14ac:dyDescent="0.3">
      <c r="A20" s="106" t="s">
        <v>27</v>
      </c>
      <c r="B20" s="107"/>
      <c r="C20" s="108"/>
      <c r="E20" s="65" t="s">
        <v>88</v>
      </c>
      <c r="F20" s="109"/>
      <c r="G20" s="109"/>
      <c r="H20" s="108"/>
      <c r="K20" s="95">
        <f>IF(rekenoverzicht!B44="-",0,Techniek!E46)</f>
        <v>0</v>
      </c>
      <c r="L20" s="110"/>
      <c r="M20" s="110"/>
    </row>
    <row r="21" spans="1:13" ht="15.75" thickBot="1" x14ac:dyDescent="0.3">
      <c r="A21" s="98" t="s">
        <v>28</v>
      </c>
      <c r="B21" s="111">
        <f>Rekentool!D9</f>
        <v>0</v>
      </c>
      <c r="C21" s="112"/>
      <c r="E21" s="65" t="s">
        <v>89</v>
      </c>
      <c r="F21" s="109"/>
      <c r="G21" s="109"/>
      <c r="H21" s="108"/>
      <c r="K21" s="110">
        <f>SUM(K15:K20)</f>
        <v>0</v>
      </c>
      <c r="L21" s="110">
        <f>SUM(L15:L20)</f>
        <v>0</v>
      </c>
      <c r="M21" s="110">
        <f>SUM(M15:M20)</f>
        <v>0</v>
      </c>
    </row>
    <row r="22" spans="1:13" x14ac:dyDescent="0.25">
      <c r="A22" s="70" t="s">
        <v>29</v>
      </c>
      <c r="B22" s="111"/>
      <c r="C22" s="112" t="s">
        <v>108</v>
      </c>
    </row>
    <row r="23" spans="1:13" x14ac:dyDescent="0.25">
      <c r="A23" s="70" t="s">
        <v>30</v>
      </c>
      <c r="B23" s="113">
        <f>Rekentool!D10*4</f>
        <v>0</v>
      </c>
      <c r="C23" s="112"/>
      <c r="J23" s="63">
        <v>11.44</v>
      </c>
    </row>
    <row r="24" spans="1:13" ht="25.5" x14ac:dyDescent="0.25">
      <c r="A24" s="311" t="s">
        <v>214</v>
      </c>
      <c r="B24" s="312">
        <f>Rekentool!D13</f>
        <v>0</v>
      </c>
      <c r="C24" s="112"/>
    </row>
    <row r="25" spans="1:13" ht="25.5" x14ac:dyDescent="0.25">
      <c r="A25" s="311" t="s">
        <v>215</v>
      </c>
      <c r="B25" s="312">
        <f>Rekentool!D14</f>
        <v>0</v>
      </c>
      <c r="C25" s="112"/>
    </row>
    <row r="26" spans="1:13" x14ac:dyDescent="0.25">
      <c r="A26" s="70" t="s">
        <v>31</v>
      </c>
      <c r="B26" s="114" t="str">
        <f>Rekentool!D12</f>
        <v/>
      </c>
      <c r="C26" s="112"/>
    </row>
    <row r="27" spans="1:13" x14ac:dyDescent="0.25">
      <c r="A27" s="70" t="s">
        <v>32</v>
      </c>
      <c r="B27" s="115">
        <f>Rekentool!D11</f>
        <v>0</v>
      </c>
      <c r="C27" s="112"/>
    </row>
    <row r="28" spans="1:13" x14ac:dyDescent="0.25">
      <c r="A28" s="98" t="s">
        <v>33</v>
      </c>
      <c r="B28" s="116">
        <f>Rekentool!D17</f>
        <v>0</v>
      </c>
      <c r="C28" s="117"/>
      <c r="D28" s="63" t="s">
        <v>107</v>
      </c>
    </row>
    <row r="29" spans="1:13" x14ac:dyDescent="0.25">
      <c r="A29" s="70" t="s">
        <v>35</v>
      </c>
      <c r="B29" s="116">
        <f>Rekentool!D18</f>
        <v>0</v>
      </c>
      <c r="C29" s="112"/>
    </row>
    <row r="30" spans="1:13" x14ac:dyDescent="0.25">
      <c r="A30" s="79" t="s">
        <v>36</v>
      </c>
      <c r="B30" s="116">
        <f>Rekentool!D19</f>
        <v>0</v>
      </c>
      <c r="C30" s="118"/>
    </row>
    <row r="31" spans="1:13" x14ac:dyDescent="0.25">
      <c r="A31" s="79" t="s">
        <v>37</v>
      </c>
      <c r="B31" s="116" t="str">
        <f>Rekentool!D20</f>
        <v>nee</v>
      </c>
      <c r="C31" s="118"/>
    </row>
    <row r="32" spans="1:13" x14ac:dyDescent="0.25">
      <c r="A32" s="119" t="s">
        <v>38</v>
      </c>
      <c r="B32" s="120" t="s">
        <v>39</v>
      </c>
      <c r="C32" s="121" t="s">
        <v>40</v>
      </c>
      <c r="D32" s="122"/>
      <c r="E32" s="122"/>
      <c r="F32" s="123"/>
      <c r="G32" s="123"/>
      <c r="H32" s="123"/>
    </row>
    <row r="33" spans="1:16" x14ac:dyDescent="0.25">
      <c r="A33" s="70" t="s">
        <v>41</v>
      </c>
      <c r="B33" s="116">
        <f>Rekentool!D37</f>
        <v>0</v>
      </c>
      <c r="C33" s="124">
        <f>ROUND(B33/38,4)</f>
        <v>0</v>
      </c>
      <c r="D33" s="125">
        <f>C33*B14</f>
        <v>0</v>
      </c>
      <c r="E33" s="126" t="s">
        <v>106</v>
      </c>
      <c r="F33" s="84"/>
      <c r="G33" s="123"/>
      <c r="H33" s="123"/>
      <c r="I33" s="123"/>
    </row>
    <row r="34" spans="1:16" x14ac:dyDescent="0.25">
      <c r="A34" s="70" t="s">
        <v>42</v>
      </c>
      <c r="B34" s="116">
        <f>Rekentool!D40</f>
        <v>0</v>
      </c>
      <c r="C34" s="124">
        <f>ROUND(B34/38,4)</f>
        <v>0</v>
      </c>
      <c r="D34" s="126"/>
      <c r="E34" s="84"/>
      <c r="F34" s="123"/>
      <c r="G34" s="123"/>
      <c r="H34" s="123"/>
    </row>
    <row r="35" spans="1:16" x14ac:dyDescent="0.25">
      <c r="A35" s="79" t="s">
        <v>43</v>
      </c>
      <c r="B35" s="116">
        <f>Rekentool!D41</f>
        <v>0</v>
      </c>
      <c r="C35" s="127">
        <f>ROUND(B35/38,4)</f>
        <v>0</v>
      </c>
      <c r="D35" s="128"/>
      <c r="E35" s="84"/>
      <c r="F35" s="123"/>
      <c r="G35" s="123"/>
      <c r="H35" s="123"/>
    </row>
    <row r="36" spans="1:16" x14ac:dyDescent="0.25">
      <c r="B36" s="111"/>
      <c r="E36" s="129"/>
      <c r="F36" s="123"/>
      <c r="G36" s="123"/>
      <c r="H36" s="123"/>
    </row>
    <row r="37" spans="1:16" ht="28.5" customHeight="1" x14ac:dyDescent="0.25">
      <c r="A37" s="119" t="s">
        <v>44</v>
      </c>
      <c r="B37" s="130" t="s">
        <v>45</v>
      </c>
      <c r="C37" s="130" t="s">
        <v>46</v>
      </c>
      <c r="D37" s="131"/>
      <c r="E37" s="131" t="s">
        <v>103</v>
      </c>
      <c r="F37" s="131" t="s">
        <v>104</v>
      </c>
      <c r="G37" s="123"/>
      <c r="H37" s="123" t="s">
        <v>109</v>
      </c>
      <c r="I37" s="346" t="s">
        <v>110</v>
      </c>
      <c r="J37" s="346"/>
      <c r="K37" s="346"/>
    </row>
    <row r="38" spans="1:16" x14ac:dyDescent="0.25">
      <c r="A38" s="70" t="s">
        <v>8</v>
      </c>
      <c r="B38" s="132">
        <f>ROUND((B14*B6/B5)/4,2)*4</f>
        <v>5.52</v>
      </c>
      <c r="C38" s="132">
        <f>B38/4</f>
        <v>1.38</v>
      </c>
      <c r="D38" s="133" t="s">
        <v>47</v>
      </c>
      <c r="E38" s="134">
        <f>B6</f>
        <v>0.14000000000000001</v>
      </c>
      <c r="F38" s="99">
        <f>B5</f>
        <v>2168</v>
      </c>
      <c r="G38" s="123"/>
      <c r="H38" s="123"/>
    </row>
    <row r="39" spans="1:16" x14ac:dyDescent="0.25">
      <c r="A39" s="70" t="s">
        <v>118</v>
      </c>
      <c r="B39" s="132"/>
      <c r="C39" s="132"/>
      <c r="D39" s="133"/>
      <c r="E39" s="71"/>
      <c r="F39" s="102"/>
      <c r="G39" s="123"/>
      <c r="H39" s="123"/>
    </row>
    <row r="40" spans="1:16" x14ac:dyDescent="0.25">
      <c r="A40" s="70" t="s">
        <v>11</v>
      </c>
      <c r="B40" s="132">
        <f>ROUND((B14*B7/B12)/4,2)*4</f>
        <v>55.08</v>
      </c>
      <c r="C40" s="132">
        <f t="shared" ref="C40:C43" si="0">B40/4</f>
        <v>13.77</v>
      </c>
      <c r="D40" s="133" t="s">
        <v>48</v>
      </c>
      <c r="E40" s="78">
        <f>B7</f>
        <v>0.14000000000000001</v>
      </c>
      <c r="F40" s="102">
        <f>B12</f>
        <v>216.8</v>
      </c>
      <c r="G40" s="123"/>
      <c r="H40" s="123"/>
    </row>
    <row r="41" spans="1:16" x14ac:dyDescent="0.25">
      <c r="A41" s="70" t="s">
        <v>13</v>
      </c>
      <c r="B41" s="132">
        <f>ROUND((B14*B8/B12)/4,2)*4</f>
        <v>55.08</v>
      </c>
      <c r="C41" s="132">
        <f t="shared" si="0"/>
        <v>13.77</v>
      </c>
      <c r="D41" s="133" t="s">
        <v>48</v>
      </c>
      <c r="E41" s="78">
        <f>B8</f>
        <v>0.14000000000000001</v>
      </c>
      <c r="F41" s="102">
        <f>B12</f>
        <v>216.8</v>
      </c>
      <c r="G41" s="123"/>
      <c r="H41" s="123"/>
    </row>
    <row r="42" spans="1:16" x14ac:dyDescent="0.25">
      <c r="A42" s="70" t="s">
        <v>14</v>
      </c>
      <c r="B42" s="132">
        <f>ROUND((B15*B9/B12)/4,2)*4</f>
        <v>32.92</v>
      </c>
      <c r="C42" s="132">
        <f t="shared" si="0"/>
        <v>8.23</v>
      </c>
      <c r="D42" s="133" t="s">
        <v>48</v>
      </c>
      <c r="E42" s="86">
        <f>B9</f>
        <v>5.3800000000000001E-2</v>
      </c>
      <c r="F42" s="102">
        <f>B12</f>
        <v>216.8</v>
      </c>
      <c r="G42" s="123"/>
      <c r="H42" s="135"/>
    </row>
    <row r="43" spans="1:16" x14ac:dyDescent="0.25">
      <c r="A43" s="79" t="s">
        <v>16</v>
      </c>
      <c r="B43" s="136">
        <f>ROUND((B15*B10/B12)/4,2)*4</f>
        <v>12.44</v>
      </c>
      <c r="C43" s="136">
        <f t="shared" si="0"/>
        <v>3.11</v>
      </c>
      <c r="D43" s="137" t="s">
        <v>48</v>
      </c>
      <c r="E43" s="138">
        <f>B10</f>
        <v>2.0299999999999999E-2</v>
      </c>
      <c r="F43" s="103">
        <f>B12</f>
        <v>216.8</v>
      </c>
      <c r="G43" s="123"/>
      <c r="H43" s="123"/>
    </row>
    <row r="44" spans="1:16" x14ac:dyDescent="0.25">
      <c r="F44" s="123"/>
      <c r="G44" s="123"/>
      <c r="H44" s="123"/>
    </row>
    <row r="45" spans="1:16" ht="30" customHeight="1" x14ac:dyDescent="0.25">
      <c r="A45" s="119" t="s">
        <v>49</v>
      </c>
      <c r="B45" s="130" t="s">
        <v>50</v>
      </c>
      <c r="C45" s="139" t="s">
        <v>51</v>
      </c>
      <c r="D45" s="130" t="s">
        <v>52</v>
      </c>
      <c r="E45" s="139" t="s">
        <v>53</v>
      </c>
      <c r="F45" s="130" t="s">
        <v>54</v>
      </c>
      <c r="G45" s="139" t="s">
        <v>55</v>
      </c>
      <c r="H45" s="130" t="s">
        <v>81</v>
      </c>
      <c r="I45" s="131" t="s">
        <v>56</v>
      </c>
      <c r="J45" s="131" t="s">
        <v>57</v>
      </c>
      <c r="K45" s="123" t="s">
        <v>109</v>
      </c>
      <c r="L45" s="346" t="s">
        <v>111</v>
      </c>
      <c r="M45" s="346"/>
      <c r="N45" s="346"/>
      <c r="O45" s="346"/>
      <c r="P45" s="346"/>
    </row>
    <row r="46" spans="1:16" x14ac:dyDescent="0.25">
      <c r="A46" s="70" t="s">
        <v>8</v>
      </c>
      <c r="B46" s="134">
        <f>B21</f>
        <v>0</v>
      </c>
      <c r="C46" s="140">
        <f>B38</f>
        <v>5.52</v>
      </c>
      <c r="D46" s="132">
        <f>C46*B46</f>
        <v>0</v>
      </c>
      <c r="E46" s="141">
        <f>E38/F38*B46</f>
        <v>0</v>
      </c>
      <c r="F46" s="142">
        <f>C33</f>
        <v>0</v>
      </c>
      <c r="G46" s="143">
        <f>IF(F46&gt;E46,E46,F46)</f>
        <v>0</v>
      </c>
      <c r="H46" s="132" t="e">
        <f>ROUND(((G46*B14)/B21)/4,2)*4</f>
        <v>#DIV/0!</v>
      </c>
      <c r="I46" s="144" t="e">
        <f>H46*B46</f>
        <v>#DIV/0!</v>
      </c>
      <c r="J46" s="145" t="e">
        <f>H46/4</f>
        <v>#DIV/0!</v>
      </c>
      <c r="K46" s="63" t="s">
        <v>129</v>
      </c>
    </row>
    <row r="47" spans="1:16" x14ac:dyDescent="0.25">
      <c r="A47" s="70" t="s">
        <v>119</v>
      </c>
      <c r="B47" s="134">
        <f>B21</f>
        <v>0</v>
      </c>
      <c r="C47" s="140"/>
      <c r="D47" s="132"/>
      <c r="E47" s="141">
        <f>C111</f>
        <v>0</v>
      </c>
      <c r="F47" s="142">
        <f>C33</f>
        <v>0</v>
      </c>
      <c r="G47" s="142">
        <f>E47</f>
        <v>0</v>
      </c>
      <c r="H47" s="132" t="e">
        <f>ROUND(((G47*B14)/B21)/4,2)*4</f>
        <v>#DIV/0!</v>
      </c>
      <c r="I47" s="144" t="e">
        <f>H47*B47</f>
        <v>#DIV/0!</v>
      </c>
      <c r="J47" s="145" t="e">
        <f>H47/4</f>
        <v>#DIV/0!</v>
      </c>
    </row>
    <row r="48" spans="1:16" x14ac:dyDescent="0.25">
      <c r="A48" s="70" t="s">
        <v>121</v>
      </c>
      <c r="B48" s="134">
        <f>B21</f>
        <v>0</v>
      </c>
      <c r="C48" s="140"/>
      <c r="D48" s="132"/>
      <c r="E48" s="141">
        <f>C91</f>
        <v>0</v>
      </c>
      <c r="F48" s="142">
        <f>C33</f>
        <v>0</v>
      </c>
      <c r="G48" s="142">
        <f>E48</f>
        <v>0</v>
      </c>
      <c r="H48" s="132" t="e">
        <f>ROUND(((G48*B14)/B21)/4,2)*4</f>
        <v>#DIV/0!</v>
      </c>
      <c r="I48" s="144" t="e">
        <f>H48*B48</f>
        <v>#DIV/0!</v>
      </c>
      <c r="J48" s="145" t="e">
        <f>H48/4</f>
        <v>#DIV/0!</v>
      </c>
    </row>
    <row r="49" spans="1:19" x14ac:dyDescent="0.25">
      <c r="A49" s="70" t="s">
        <v>82</v>
      </c>
      <c r="B49" s="134">
        <f>B21</f>
        <v>0</v>
      </c>
      <c r="C49" s="140"/>
      <c r="D49" s="132"/>
      <c r="E49" s="141">
        <f>K66</f>
        <v>0</v>
      </c>
      <c r="F49" s="142">
        <f>C33</f>
        <v>0</v>
      </c>
      <c r="G49" s="143">
        <f>IF(F49&gt;E49,E49,F49)</f>
        <v>0</v>
      </c>
      <c r="H49" s="132" t="e">
        <f>ROUND(((G49*B14)/B21)/4,2)*4</f>
        <v>#DIV/0!</v>
      </c>
      <c r="I49" s="144" t="e">
        <f>H49*B49</f>
        <v>#DIV/0!</v>
      </c>
      <c r="J49" s="145" t="e">
        <f>H49/4</f>
        <v>#DIV/0!</v>
      </c>
    </row>
    <row r="50" spans="1:19" x14ac:dyDescent="0.25">
      <c r="A50" s="70" t="s">
        <v>11</v>
      </c>
      <c r="B50" s="146">
        <f>B27</f>
        <v>0</v>
      </c>
      <c r="C50" s="140">
        <f>B40</f>
        <v>55.08</v>
      </c>
      <c r="D50" s="132">
        <f t="shared" ref="D50:D53" si="1">C50*B50</f>
        <v>0</v>
      </c>
      <c r="E50" s="141">
        <f>E40/F40*B50</f>
        <v>0</v>
      </c>
      <c r="F50" s="142">
        <f>C34</f>
        <v>0</v>
      </c>
      <c r="G50" s="143">
        <f t="shared" ref="G50:G51" si="2">IF(F50&gt;E50,E50,F50)</f>
        <v>0</v>
      </c>
      <c r="H50" s="132" t="e">
        <f t="shared" ref="H50:H53" si="3">ROUND((C50/E50*G50)/4,2)*4</f>
        <v>#DIV/0!</v>
      </c>
      <c r="I50" s="147" t="e">
        <f>H50*B50</f>
        <v>#DIV/0!</v>
      </c>
      <c r="J50" s="132" t="e">
        <f t="shared" ref="J50:J60" si="4">H50/4</f>
        <v>#DIV/0!</v>
      </c>
    </row>
    <row r="51" spans="1:19" x14ac:dyDescent="0.25">
      <c r="A51" s="70" t="s">
        <v>13</v>
      </c>
      <c r="B51" s="146">
        <f>B27</f>
        <v>0</v>
      </c>
      <c r="C51" s="140">
        <f>B41</f>
        <v>55.08</v>
      </c>
      <c r="D51" s="132">
        <f t="shared" si="1"/>
        <v>0</v>
      </c>
      <c r="E51" s="141">
        <f>E41/F41*B51</f>
        <v>0</v>
      </c>
      <c r="F51" s="142">
        <f>C35</f>
        <v>0</v>
      </c>
      <c r="G51" s="143">
        <f t="shared" si="2"/>
        <v>0</v>
      </c>
      <c r="H51" s="132" t="e">
        <f t="shared" si="3"/>
        <v>#DIV/0!</v>
      </c>
      <c r="I51" s="147" t="e">
        <f t="shared" ref="I51:I53" si="5">H51*B51</f>
        <v>#DIV/0!</v>
      </c>
      <c r="J51" s="132" t="e">
        <f t="shared" si="4"/>
        <v>#DIV/0!</v>
      </c>
    </row>
    <row r="52" spans="1:19" x14ac:dyDescent="0.25">
      <c r="A52" s="70" t="s">
        <v>14</v>
      </c>
      <c r="B52" s="146">
        <f>B27</f>
        <v>0</v>
      </c>
      <c r="C52" s="140">
        <f>B42</f>
        <v>32.92</v>
      </c>
      <c r="D52" s="132">
        <f t="shared" si="1"/>
        <v>0</v>
      </c>
      <c r="E52" s="141">
        <f>E42/F42*B52</f>
        <v>0</v>
      </c>
      <c r="F52" s="142"/>
      <c r="G52" s="143">
        <f>E52</f>
        <v>0</v>
      </c>
      <c r="H52" s="132" t="e">
        <f>ROUND((C52/E52*G52)/4,2)*4</f>
        <v>#DIV/0!</v>
      </c>
      <c r="I52" s="147" t="e">
        <f t="shared" si="5"/>
        <v>#DIV/0!</v>
      </c>
      <c r="J52" s="132" t="e">
        <f t="shared" si="4"/>
        <v>#DIV/0!</v>
      </c>
    </row>
    <row r="53" spans="1:19" x14ac:dyDescent="0.25">
      <c r="A53" s="79" t="s">
        <v>16</v>
      </c>
      <c r="B53" s="148">
        <f>B27</f>
        <v>0</v>
      </c>
      <c r="C53" s="149">
        <f>B43</f>
        <v>12.44</v>
      </c>
      <c r="D53" s="136">
        <f t="shared" si="1"/>
        <v>0</v>
      </c>
      <c r="E53" s="150">
        <f>E43/F43*B53</f>
        <v>0</v>
      </c>
      <c r="F53" s="151"/>
      <c r="G53" s="152">
        <f>E53</f>
        <v>0</v>
      </c>
      <c r="H53" s="136" t="e">
        <f t="shared" si="3"/>
        <v>#DIV/0!</v>
      </c>
      <c r="I53" s="153" t="e">
        <f t="shared" si="5"/>
        <v>#DIV/0!</v>
      </c>
      <c r="J53" s="136" t="e">
        <f t="shared" si="4"/>
        <v>#DIV/0!</v>
      </c>
    </row>
    <row r="54" spans="1:19" x14ac:dyDescent="0.25">
      <c r="A54" s="70"/>
      <c r="B54" s="71"/>
      <c r="C54" s="84"/>
      <c r="D54" s="71"/>
      <c r="E54" s="84"/>
      <c r="F54" s="102"/>
      <c r="G54" s="87"/>
      <c r="H54" s="102"/>
      <c r="I54" s="112"/>
      <c r="J54" s="132"/>
    </row>
    <row r="55" spans="1:19" x14ac:dyDescent="0.25">
      <c r="A55" s="119" t="s">
        <v>58</v>
      </c>
      <c r="B55" s="71"/>
      <c r="C55" s="154">
        <f>C56/4</f>
        <v>1.38</v>
      </c>
      <c r="D55" s="71"/>
      <c r="E55" s="84"/>
      <c r="F55" s="102"/>
      <c r="G55" s="87"/>
      <c r="H55" s="102"/>
      <c r="I55" s="112"/>
      <c r="J55" s="132"/>
      <c r="K55" s="123"/>
      <c r="L55" s="346"/>
      <c r="M55" s="346"/>
      <c r="N55" s="346"/>
    </row>
    <row r="56" spans="1:19" ht="15" customHeight="1" x14ac:dyDescent="0.25">
      <c r="A56" s="98" t="s">
        <v>8</v>
      </c>
      <c r="B56" s="134">
        <f>B21</f>
        <v>0</v>
      </c>
      <c r="C56" s="155">
        <f>C46</f>
        <v>5.52</v>
      </c>
      <c r="D56" s="156">
        <f>C56*B56</f>
        <v>0</v>
      </c>
      <c r="E56" s="157"/>
      <c r="F56" s="99"/>
      <c r="G56" s="158"/>
      <c r="H56" s="145" t="e">
        <f>H46</f>
        <v>#DIV/0!</v>
      </c>
      <c r="I56" s="144" t="e">
        <f>H56*B56</f>
        <v>#DIV/0!</v>
      </c>
      <c r="J56" s="145" t="e">
        <f t="shared" si="4"/>
        <v>#DIV/0!</v>
      </c>
      <c r="K56" s="123" t="s">
        <v>109</v>
      </c>
      <c r="L56" s="346" t="s">
        <v>112</v>
      </c>
      <c r="M56" s="346"/>
      <c r="N56" s="346"/>
      <c r="O56" s="346"/>
      <c r="P56" s="346"/>
      <c r="Q56" s="346"/>
      <c r="R56" s="346"/>
      <c r="S56" s="346"/>
    </row>
    <row r="57" spans="1:19" ht="15" customHeight="1" x14ac:dyDescent="0.25">
      <c r="A57" s="98"/>
      <c r="B57" s="134"/>
      <c r="C57" s="155"/>
      <c r="D57" s="156"/>
      <c r="E57" s="157"/>
      <c r="F57" s="99"/>
      <c r="G57" s="158"/>
      <c r="H57" s="145"/>
      <c r="I57" s="144"/>
      <c r="J57" s="145"/>
      <c r="K57" s="123"/>
      <c r="L57" s="122"/>
      <c r="M57" s="122"/>
      <c r="N57" s="122"/>
      <c r="O57" s="122"/>
      <c r="P57" s="122"/>
      <c r="Q57" s="122"/>
      <c r="R57" s="122"/>
      <c r="S57" s="122"/>
    </row>
    <row r="58" spans="1:19" x14ac:dyDescent="0.25">
      <c r="A58" s="98" t="s">
        <v>83</v>
      </c>
      <c r="B58" s="134">
        <f>B21</f>
        <v>0</v>
      </c>
      <c r="C58" s="155">
        <f>C49</f>
        <v>0</v>
      </c>
      <c r="D58" s="156">
        <f>C58*B58</f>
        <v>0</v>
      </c>
      <c r="E58" s="157"/>
      <c r="F58" s="99"/>
      <c r="G58" s="158"/>
      <c r="H58" s="145" t="e">
        <f>H49</f>
        <v>#DIV/0!</v>
      </c>
      <c r="I58" s="144" t="e">
        <f>H58*B58</f>
        <v>#DIV/0!</v>
      </c>
      <c r="J58" s="145" t="e">
        <f t="shared" si="4"/>
        <v>#DIV/0!</v>
      </c>
    </row>
    <row r="59" spans="1:19" x14ac:dyDescent="0.25">
      <c r="A59" s="70" t="s">
        <v>11</v>
      </c>
      <c r="B59" s="146">
        <f>B27</f>
        <v>0</v>
      </c>
      <c r="C59" s="154">
        <f>SUM(C50,C52)</f>
        <v>88</v>
      </c>
      <c r="D59" s="159">
        <f t="shared" ref="D59:D60" si="6">C59*B59</f>
        <v>0</v>
      </c>
      <c r="E59" s="84"/>
      <c r="F59" s="102"/>
      <c r="G59" s="87"/>
      <c r="H59" s="132" t="e">
        <f>SUM(H50,H52)</f>
        <v>#DIV/0!</v>
      </c>
      <c r="I59" s="147" t="e">
        <f t="shared" ref="I59:I60" si="7">H59*B59</f>
        <v>#DIV/0!</v>
      </c>
      <c r="J59" s="132" t="e">
        <f t="shared" si="4"/>
        <v>#DIV/0!</v>
      </c>
      <c r="K59" s="160">
        <f>C59/4</f>
        <v>22</v>
      </c>
    </row>
    <row r="60" spans="1:19" x14ac:dyDescent="0.25">
      <c r="A60" s="79" t="s">
        <v>13</v>
      </c>
      <c r="B60" s="148">
        <f>B27</f>
        <v>0</v>
      </c>
      <c r="C60" s="161">
        <f>SUM(C51,C53)</f>
        <v>67.52</v>
      </c>
      <c r="D60" s="162">
        <f t="shared" si="6"/>
        <v>0</v>
      </c>
      <c r="E60" s="163"/>
      <c r="F60" s="103"/>
      <c r="G60" s="164"/>
      <c r="H60" s="136" t="e">
        <f>SUM(H51,H53)</f>
        <v>#DIV/0!</v>
      </c>
      <c r="I60" s="153" t="e">
        <f t="shared" si="7"/>
        <v>#DIV/0!</v>
      </c>
      <c r="J60" s="136" t="e">
        <f t="shared" si="4"/>
        <v>#DIV/0!</v>
      </c>
      <c r="K60" s="160">
        <f>C60/4</f>
        <v>16.88</v>
      </c>
    </row>
    <row r="61" spans="1:19" ht="15.75" thickBot="1" x14ac:dyDescent="0.3">
      <c r="F61" s="123"/>
      <c r="G61" s="123"/>
      <c r="H61" s="123"/>
    </row>
    <row r="62" spans="1:19" ht="114.75" x14ac:dyDescent="0.25">
      <c r="A62" s="165" t="s">
        <v>115</v>
      </c>
      <c r="B62" s="166" t="s">
        <v>59</v>
      </c>
      <c r="C62" s="166" t="s">
        <v>60</v>
      </c>
      <c r="D62" s="166" t="s">
        <v>61</v>
      </c>
      <c r="E62" s="167" t="s">
        <v>113</v>
      </c>
      <c r="G62" s="168" t="s">
        <v>114</v>
      </c>
      <c r="H62" s="169" t="s">
        <v>84</v>
      </c>
      <c r="I62" s="169" t="s">
        <v>85</v>
      </c>
      <c r="J62" s="169" t="s">
        <v>86</v>
      </c>
      <c r="K62" s="170" t="s">
        <v>87</v>
      </c>
      <c r="M62" s="122" t="s">
        <v>124</v>
      </c>
    </row>
    <row r="63" spans="1:19" x14ac:dyDescent="0.25">
      <c r="A63" s="171" t="s">
        <v>23</v>
      </c>
      <c r="B63" s="172">
        <f>B16</f>
        <v>-0.09</v>
      </c>
      <c r="C63" s="172">
        <f>B63/$B$5*$B$21</f>
        <v>0</v>
      </c>
      <c r="D63" s="116">
        <f>B28</f>
        <v>0</v>
      </c>
      <c r="E63" s="173"/>
      <c r="G63" s="174"/>
      <c r="H63" s="175" t="b">
        <f>IF(D63="nee",(-1*C63))</f>
        <v>0</v>
      </c>
      <c r="I63" s="84"/>
      <c r="J63" s="84"/>
      <c r="K63" s="176"/>
    </row>
    <row r="64" spans="1:19" x14ac:dyDescent="0.25">
      <c r="A64" s="174" t="s">
        <v>25</v>
      </c>
      <c r="B64" s="102">
        <f>B17</f>
        <v>-0.03</v>
      </c>
      <c r="C64" s="177">
        <f>B64/$B$5*$B$21</f>
        <v>0</v>
      </c>
      <c r="D64" s="111">
        <f>B29</f>
        <v>0</v>
      </c>
      <c r="E64" s="178"/>
      <c r="G64" s="174"/>
      <c r="H64" s="175" t="b">
        <f>IF(D64="nee",(-1*C64))</f>
        <v>0</v>
      </c>
      <c r="I64" s="84"/>
      <c r="J64" s="84"/>
      <c r="K64" s="176"/>
    </row>
    <row r="65" spans="1:13" ht="15.75" thickBot="1" x14ac:dyDescent="0.3">
      <c r="A65" s="179" t="s">
        <v>26</v>
      </c>
      <c r="B65" s="180">
        <f>B18</f>
        <v>-0.06</v>
      </c>
      <c r="C65" s="181">
        <f>B65/$B$5*$B$21</f>
        <v>0</v>
      </c>
      <c r="D65" s="182">
        <f>B30</f>
        <v>0</v>
      </c>
      <c r="E65" s="183"/>
      <c r="G65" s="174"/>
      <c r="H65" s="175" t="b">
        <f>IF(D65="nee",(-1*C65))</f>
        <v>0</v>
      </c>
      <c r="I65" s="84"/>
      <c r="J65" s="84"/>
      <c r="K65" s="176"/>
    </row>
    <row r="66" spans="1:13" ht="15.75" thickBot="1" x14ac:dyDescent="0.3">
      <c r="A66" s="84"/>
      <c r="B66" s="87"/>
      <c r="E66" s="184"/>
      <c r="G66" s="179"/>
      <c r="H66" s="185">
        <f>SUM(H63:H65)</f>
        <v>0</v>
      </c>
      <c r="I66" s="186">
        <f>G46+H66</f>
        <v>0</v>
      </c>
      <c r="J66" s="187">
        <f>C107</f>
        <v>0</v>
      </c>
      <c r="K66" s="188">
        <f>I66</f>
        <v>0</v>
      </c>
      <c r="L66" s="188">
        <f>IF(J66&lt;=K66,J66,K66)</f>
        <v>0</v>
      </c>
    </row>
    <row r="67" spans="1:13" x14ac:dyDescent="0.25">
      <c r="A67" s="84"/>
      <c r="B67" s="87"/>
      <c r="E67" s="189"/>
      <c r="G67" s="84"/>
      <c r="H67" s="190"/>
      <c r="I67" s="191"/>
      <c r="J67" s="192"/>
      <c r="K67" s="190"/>
    </row>
    <row r="68" spans="1:13" ht="15.75" thickBot="1" x14ac:dyDescent="0.3">
      <c r="A68" s="84"/>
      <c r="B68" s="87"/>
      <c r="E68" s="189"/>
      <c r="G68" s="84"/>
      <c r="H68" s="190"/>
      <c r="I68" s="191"/>
      <c r="J68" s="192"/>
      <c r="K68" s="190"/>
    </row>
    <row r="69" spans="1:13" ht="114.75" x14ac:dyDescent="0.25">
      <c r="A69" s="165" t="s">
        <v>122</v>
      </c>
      <c r="B69" s="166" t="s">
        <v>59</v>
      </c>
      <c r="C69" s="166" t="s">
        <v>60</v>
      </c>
      <c r="D69" s="166" t="s">
        <v>123</v>
      </c>
      <c r="E69" s="167" t="s">
        <v>113</v>
      </c>
      <c r="G69" s="168" t="s">
        <v>114</v>
      </c>
      <c r="H69" s="169" t="s">
        <v>84</v>
      </c>
      <c r="I69" s="169" t="s">
        <v>85</v>
      </c>
      <c r="J69" s="169" t="s">
        <v>86</v>
      </c>
      <c r="K69" s="170" t="s">
        <v>87</v>
      </c>
      <c r="M69" s="122" t="s">
        <v>125</v>
      </c>
    </row>
    <row r="70" spans="1:13" x14ac:dyDescent="0.25">
      <c r="A70" s="171" t="s">
        <v>23</v>
      </c>
      <c r="B70" s="172">
        <f>B16</f>
        <v>-0.09</v>
      </c>
      <c r="C70" s="172">
        <f>B70/$B$5*$B$21</f>
        <v>0</v>
      </c>
      <c r="D70" s="193">
        <f>B130</f>
        <v>0</v>
      </c>
      <c r="E70" s="173"/>
      <c r="G70" s="174"/>
      <c r="H70" s="175" t="b">
        <f>IF(D70="nee",(-1*C70))</f>
        <v>0</v>
      </c>
      <c r="I70" s="84"/>
      <c r="J70" s="84"/>
      <c r="K70" s="176"/>
    </row>
    <row r="71" spans="1:13" x14ac:dyDescent="0.25">
      <c r="A71" s="174" t="s">
        <v>25</v>
      </c>
      <c r="B71" s="172">
        <f>B17</f>
        <v>-0.03</v>
      </c>
      <c r="C71" s="177">
        <f>B71/$B$5*$B$21</f>
        <v>0</v>
      </c>
      <c r="D71" s="193">
        <f t="shared" ref="D71:D72" si="8">B131</f>
        <v>0</v>
      </c>
      <c r="E71" s="178"/>
      <c r="G71" s="174"/>
      <c r="H71" s="175" t="b">
        <f>IF(D71="nee",(-1*C71))</f>
        <v>0</v>
      </c>
      <c r="I71" s="84"/>
      <c r="J71" s="84"/>
      <c r="K71" s="176"/>
    </row>
    <row r="72" spans="1:13" ht="15.75" thickBot="1" x14ac:dyDescent="0.3">
      <c r="A72" s="179" t="s">
        <v>26</v>
      </c>
      <c r="B72" s="172">
        <f>B18</f>
        <v>-0.06</v>
      </c>
      <c r="C72" s="181">
        <f>B72/$B$5*$B$21</f>
        <v>0</v>
      </c>
      <c r="D72" s="193">
        <f t="shared" si="8"/>
        <v>0</v>
      </c>
      <c r="E72" s="183"/>
      <c r="G72" s="174"/>
      <c r="H72" s="175" t="b">
        <f>IF(D72="nee",(-1*C72))</f>
        <v>0</v>
      </c>
      <c r="I72" s="84"/>
      <c r="J72" s="84"/>
      <c r="K72" s="176"/>
    </row>
    <row r="73" spans="1:13" ht="15.75" thickBot="1" x14ac:dyDescent="0.3">
      <c r="A73" s="84"/>
      <c r="B73" s="87"/>
      <c r="E73" s="184"/>
      <c r="G73" s="179"/>
      <c r="H73" s="185">
        <f>SUM(H70:H72)</f>
        <v>0</v>
      </c>
      <c r="I73" s="186">
        <f>G46+H73</f>
        <v>0</v>
      </c>
      <c r="J73" s="187">
        <f>C129</f>
        <v>0</v>
      </c>
      <c r="K73" s="188">
        <f>IF(I73&lt;=J73,I73,J73)</f>
        <v>0</v>
      </c>
      <c r="M73" s="90"/>
    </row>
    <row r="74" spans="1:13" s="194" customFormat="1" ht="38.25" x14ac:dyDescent="0.25">
      <c r="A74" s="119" t="s">
        <v>49</v>
      </c>
      <c r="B74" s="130" t="s">
        <v>50</v>
      </c>
      <c r="C74" s="139" t="s">
        <v>51</v>
      </c>
      <c r="D74" s="130" t="s">
        <v>52</v>
      </c>
      <c r="E74" s="139" t="s">
        <v>53</v>
      </c>
      <c r="F74" s="130" t="s">
        <v>54</v>
      </c>
      <c r="G74" s="139" t="s">
        <v>55</v>
      </c>
      <c r="H74" s="130" t="s">
        <v>81</v>
      </c>
      <c r="I74" s="131" t="s">
        <v>56</v>
      </c>
      <c r="J74" s="131" t="s">
        <v>57</v>
      </c>
      <c r="K74" s="123" t="s">
        <v>109</v>
      </c>
    </row>
    <row r="75" spans="1:13" x14ac:dyDescent="0.25">
      <c r="A75" s="70" t="s">
        <v>126</v>
      </c>
      <c r="B75" s="134">
        <f>B21</f>
        <v>0</v>
      </c>
      <c r="C75" s="140">
        <f>B67</f>
        <v>0</v>
      </c>
      <c r="D75" s="132">
        <f>C75*B75</f>
        <v>0</v>
      </c>
      <c r="E75" s="141">
        <f>K73</f>
        <v>0</v>
      </c>
      <c r="F75" s="142">
        <f>C33</f>
        <v>0</v>
      </c>
      <c r="G75" s="143">
        <f>IF(F75&gt;E75,E75,F75)</f>
        <v>0</v>
      </c>
      <c r="H75" s="132" t="e">
        <f>ROUND(((G75*B14)/B21)/4,2)*4</f>
        <v>#DIV/0!</v>
      </c>
      <c r="I75" s="144" t="e">
        <f>H75*B75</f>
        <v>#DIV/0!</v>
      </c>
      <c r="J75" s="145" t="e">
        <f>H75/4</f>
        <v>#DIV/0!</v>
      </c>
    </row>
    <row r="76" spans="1:13" x14ac:dyDescent="0.25">
      <c r="A76" s="84"/>
      <c r="B76" s="84"/>
      <c r="C76" s="140"/>
      <c r="D76" s="140"/>
      <c r="E76" s="141"/>
      <c r="F76" s="143"/>
      <c r="G76" s="143"/>
      <c r="H76" s="140"/>
      <c r="I76" s="140"/>
      <c r="J76" s="140"/>
      <c r="K76" s="84"/>
    </row>
    <row r="77" spans="1:13" x14ac:dyDescent="0.25">
      <c r="A77" s="84"/>
      <c r="B77" s="84"/>
      <c r="C77" s="140"/>
      <c r="D77" s="140"/>
      <c r="E77" s="141"/>
      <c r="F77" s="143"/>
      <c r="G77" s="143"/>
      <c r="H77" s="140"/>
      <c r="I77" s="140"/>
      <c r="J77" s="140"/>
      <c r="K77" s="84"/>
    </row>
    <row r="78" spans="1:13" x14ac:dyDescent="0.25">
      <c r="A78" s="84"/>
      <c r="B78" s="84"/>
      <c r="C78" s="140"/>
      <c r="D78" s="140"/>
      <c r="E78" s="141"/>
      <c r="F78" s="143"/>
      <c r="G78" s="143"/>
      <c r="H78" s="140"/>
      <c r="I78" s="140"/>
      <c r="J78" s="140"/>
      <c r="K78" s="84"/>
    </row>
    <row r="79" spans="1:13" x14ac:dyDescent="0.25">
      <c r="A79" s="84"/>
      <c r="B79" s="87"/>
      <c r="E79" s="189"/>
      <c r="G79" s="84"/>
      <c r="H79" s="190"/>
      <c r="I79" s="191"/>
      <c r="J79" s="192"/>
      <c r="K79" s="190"/>
    </row>
    <row r="80" spans="1:13" x14ac:dyDescent="0.25">
      <c r="A80" s="84"/>
      <c r="B80" s="87"/>
      <c r="E80" s="189"/>
      <c r="G80" s="84"/>
      <c r="H80" s="190"/>
      <c r="I80" s="191"/>
      <c r="J80" s="192"/>
      <c r="K80" s="190"/>
    </row>
    <row r="83" spans="1:13" ht="38.25" x14ac:dyDescent="0.25">
      <c r="A83" s="313" t="s">
        <v>216</v>
      </c>
      <c r="B83" s="130" t="s">
        <v>62</v>
      </c>
      <c r="C83" s="130" t="s">
        <v>63</v>
      </c>
      <c r="D83" s="130" t="s">
        <v>217</v>
      </c>
      <c r="F83" s="63">
        <v>11</v>
      </c>
      <c r="G83" s="63">
        <f>F83*A84</f>
        <v>0</v>
      </c>
    </row>
    <row r="84" spans="1:13" x14ac:dyDescent="0.25">
      <c r="A84" s="195">
        <f>B21</f>
        <v>0</v>
      </c>
      <c r="B84" s="196">
        <f>B23</f>
        <v>0</v>
      </c>
      <c r="C84" s="197">
        <f>B84*A84</f>
        <v>0</v>
      </c>
      <c r="D84" s="303">
        <f>H5</f>
        <v>3.4299999999999997E-2</v>
      </c>
    </row>
    <row r="86" spans="1:13" ht="63.75" x14ac:dyDescent="0.25">
      <c r="A86" s="130" t="s">
        <v>105</v>
      </c>
      <c r="B86" s="198" t="s">
        <v>66</v>
      </c>
      <c r="C86" s="198" t="s">
        <v>120</v>
      </c>
      <c r="D86" s="198" t="s">
        <v>63</v>
      </c>
      <c r="E86" s="119" t="s">
        <v>62</v>
      </c>
      <c r="F86" s="130" t="s">
        <v>90</v>
      </c>
      <c r="G86" s="199" t="s">
        <v>173</v>
      </c>
    </row>
    <row r="87" spans="1:13" x14ac:dyDescent="0.25">
      <c r="A87" s="107" t="s">
        <v>68</v>
      </c>
      <c r="B87" s="200"/>
      <c r="C87" s="201">
        <f>C104/B14</f>
        <v>0</v>
      </c>
      <c r="D87" s="108"/>
      <c r="E87" s="109"/>
      <c r="F87" s="202"/>
    </row>
    <row r="88" spans="1:13" x14ac:dyDescent="0.25">
      <c r="A88" s="70" t="s">
        <v>69</v>
      </c>
      <c r="B88" s="203" t="str">
        <f>IF(B28="ja","nee","ja")</f>
        <v>ja</v>
      </c>
      <c r="C88" s="204">
        <f>IF(B88="ja",C63,"")</f>
        <v>0</v>
      </c>
      <c r="D88" s="112"/>
      <c r="F88" s="205"/>
    </row>
    <row r="89" spans="1:13" x14ac:dyDescent="0.25">
      <c r="A89" s="70" t="s">
        <v>70</v>
      </c>
      <c r="B89" s="203" t="str">
        <f>IF(B29="ja","nee","ja")</f>
        <v>ja</v>
      </c>
      <c r="C89" s="204">
        <f>IF(B89="ja",C64,"")</f>
        <v>0</v>
      </c>
      <c r="D89" s="112"/>
      <c r="F89" s="205"/>
    </row>
    <row r="90" spans="1:13" x14ac:dyDescent="0.25">
      <c r="A90" s="79" t="s">
        <v>71</v>
      </c>
      <c r="B90" s="203" t="str">
        <f>IF(B30="ja","nee","ja")</f>
        <v>ja</v>
      </c>
      <c r="C90" s="206">
        <f>IF(B90="ja",C65,"")</f>
        <v>0</v>
      </c>
      <c r="D90" s="118"/>
      <c r="F90" s="205"/>
      <c r="K90" s="207"/>
      <c r="L90" s="207"/>
      <c r="M90" s="207"/>
    </row>
    <row r="91" spans="1:13" x14ac:dyDescent="0.25">
      <c r="A91" s="107" t="s">
        <v>72</v>
      </c>
      <c r="B91" s="208"/>
      <c r="C91" s="209">
        <f>SUM(C87:C90)</f>
        <v>0</v>
      </c>
      <c r="D91" s="210" t="e">
        <f>C104/C87*C91</f>
        <v>#DIV/0!</v>
      </c>
      <c r="E91" s="211" t="e">
        <f>ROUND((D91/A84)/4,2)*4</f>
        <v>#DIV/0!</v>
      </c>
      <c r="F91" s="212" t="e">
        <f>E91/4</f>
        <v>#DIV/0!</v>
      </c>
      <c r="G91" s="63">
        <f>IF(C91&gt;E46,C91,E46)</f>
        <v>0</v>
      </c>
    </row>
    <row r="92" spans="1:13" ht="33.75" customHeight="1" thickBot="1" x14ac:dyDescent="0.3">
      <c r="D92" s="63" t="s">
        <v>174</v>
      </c>
      <c r="G92" s="84"/>
      <c r="H92" s="84"/>
      <c r="I92" s="84"/>
    </row>
    <row r="93" spans="1:13" ht="27.75" customHeight="1" x14ac:dyDescent="0.25">
      <c r="A93" s="314" t="s">
        <v>218</v>
      </c>
      <c r="B93" s="315"/>
      <c r="C93" s="316"/>
      <c r="G93" s="84"/>
      <c r="H93" s="84"/>
      <c r="I93" s="84"/>
    </row>
    <row r="94" spans="1:13" ht="27.75" customHeight="1" x14ac:dyDescent="0.25">
      <c r="A94" s="317" t="s">
        <v>219</v>
      </c>
      <c r="B94" s="318" t="s">
        <v>233</v>
      </c>
      <c r="C94" s="319" t="s">
        <v>221</v>
      </c>
      <c r="G94" s="84"/>
      <c r="H94" s="84"/>
      <c r="I94" s="84"/>
    </row>
    <row r="95" spans="1:13" ht="27.75" customHeight="1" thickBot="1" x14ac:dyDescent="0.3">
      <c r="A95" s="347">
        <f>B27</f>
        <v>0</v>
      </c>
      <c r="B95" s="320">
        <f>B24</f>
        <v>0</v>
      </c>
      <c r="C95" s="321">
        <f>(B95*A95)*4</f>
        <v>0</v>
      </c>
      <c r="G95" s="84"/>
      <c r="H95" s="84"/>
      <c r="I95" s="84"/>
    </row>
    <row r="96" spans="1:13" ht="27.75" customHeight="1" thickBot="1" x14ac:dyDescent="0.3">
      <c r="A96" s="322"/>
      <c r="B96" s="323"/>
      <c r="C96" s="323"/>
      <c r="G96" s="84"/>
      <c r="H96" s="84"/>
      <c r="I96" s="84"/>
    </row>
    <row r="97" spans="1:17" ht="27.75" customHeight="1" x14ac:dyDescent="0.25">
      <c r="A97" s="314" t="s">
        <v>222</v>
      </c>
      <c r="B97" s="315"/>
      <c r="C97" s="316"/>
      <c r="G97" s="84"/>
      <c r="H97" s="84"/>
      <c r="I97" s="84"/>
    </row>
    <row r="98" spans="1:17" ht="27.75" customHeight="1" x14ac:dyDescent="0.25">
      <c r="A98" s="317" t="s">
        <v>219</v>
      </c>
      <c r="B98" s="318" t="s">
        <v>220</v>
      </c>
      <c r="C98" s="319" t="s">
        <v>221</v>
      </c>
      <c r="G98" s="84"/>
      <c r="H98" s="84"/>
      <c r="I98" s="84"/>
    </row>
    <row r="99" spans="1:17" ht="27.75" customHeight="1" thickBot="1" x14ac:dyDescent="0.3">
      <c r="A99" s="347">
        <f>B27</f>
        <v>0</v>
      </c>
      <c r="B99" s="320">
        <f>B25</f>
        <v>0</v>
      </c>
      <c r="C99" s="321">
        <f>(B99*A99)*4</f>
        <v>0</v>
      </c>
      <c r="G99" s="84"/>
      <c r="H99" s="84"/>
      <c r="I99" s="84"/>
    </row>
    <row r="100" spans="1:17" ht="27.75" customHeight="1" x14ac:dyDescent="0.25">
      <c r="G100" s="84"/>
      <c r="H100" s="84"/>
      <c r="I100" s="84"/>
    </row>
    <row r="101" spans="1:17" ht="81.75" customHeight="1" thickBot="1" x14ac:dyDescent="0.3">
      <c r="A101" s="345" t="s">
        <v>96</v>
      </c>
      <c r="B101" s="345"/>
      <c r="C101" s="345"/>
      <c r="D101" s="345"/>
      <c r="E101" s="345"/>
      <c r="G101" s="213"/>
      <c r="H101" s="213" t="s">
        <v>97</v>
      </c>
      <c r="I101" s="213"/>
      <c r="J101" s="213"/>
      <c r="K101" s="345"/>
      <c r="L101" s="345"/>
      <c r="M101" s="345"/>
      <c r="N101" s="345"/>
      <c r="O101" s="345"/>
    </row>
    <row r="102" spans="1:17" ht="15.75" thickBot="1" x14ac:dyDescent="0.3">
      <c r="A102" s="213"/>
      <c r="B102" s="213"/>
      <c r="C102" s="213"/>
      <c r="D102" s="213"/>
      <c r="E102" s="213"/>
      <c r="G102" s="214"/>
      <c r="H102" s="215"/>
      <c r="I102" s="84"/>
    </row>
    <row r="103" spans="1:17" ht="38.25" x14ac:dyDescent="0.25">
      <c r="A103" s="216" t="s">
        <v>95</v>
      </c>
      <c r="B103" s="169" t="s">
        <v>62</v>
      </c>
      <c r="C103" s="166" t="s">
        <v>63</v>
      </c>
      <c r="D103" s="166" t="s">
        <v>90</v>
      </c>
      <c r="E103" s="217"/>
      <c r="F103" s="217"/>
      <c r="G103" s="218"/>
      <c r="H103" s="219" t="s">
        <v>92</v>
      </c>
      <c r="I103" s="166" t="s">
        <v>93</v>
      </c>
      <c r="J103" s="166" t="s">
        <v>94</v>
      </c>
      <c r="K103" s="220"/>
      <c r="L103" s="122"/>
      <c r="M103" s="122"/>
      <c r="N103" s="122"/>
    </row>
    <row r="104" spans="1:17" ht="15.75" thickBot="1" x14ac:dyDescent="0.3">
      <c r="A104" s="221" t="s">
        <v>64</v>
      </c>
      <c r="B104" s="222">
        <f>ROUND((B84*(1+D84)/4),2)*4</f>
        <v>0</v>
      </c>
      <c r="C104" s="222">
        <f>B104*A84</f>
        <v>0</v>
      </c>
      <c r="D104" s="223">
        <f>B104/4</f>
        <v>0</v>
      </c>
      <c r="E104" s="224">
        <f>C104/B14</f>
        <v>0</v>
      </c>
      <c r="F104" s="225"/>
      <c r="G104" s="226"/>
      <c r="H104" s="227" t="e">
        <f>E91</f>
        <v>#DIV/0!</v>
      </c>
      <c r="I104" s="222" t="e">
        <f>D91</f>
        <v>#DIV/0!</v>
      </c>
      <c r="J104" s="223" t="e">
        <f>H104/4</f>
        <v>#DIV/0!</v>
      </c>
      <c r="K104" s="228" t="s">
        <v>47</v>
      </c>
      <c r="L104" s="140"/>
      <c r="M104" s="140"/>
      <c r="N104" s="229"/>
    </row>
    <row r="105" spans="1:17" ht="42" customHeight="1" thickBot="1" x14ac:dyDescent="0.3">
      <c r="A105" s="84"/>
      <c r="B105" s="215"/>
      <c r="C105" s="230"/>
      <c r="G105" s="231"/>
      <c r="H105" s="215"/>
      <c r="I105" s="84"/>
    </row>
    <row r="106" spans="1:17" ht="146.25" customHeight="1" x14ac:dyDescent="0.3">
      <c r="A106" s="216" t="s">
        <v>65</v>
      </c>
      <c r="B106" s="232" t="s">
        <v>66</v>
      </c>
      <c r="C106" s="232" t="s">
        <v>67</v>
      </c>
      <c r="D106" s="232" t="s">
        <v>63</v>
      </c>
      <c r="E106" s="233" t="s">
        <v>62</v>
      </c>
      <c r="F106" s="233" t="s">
        <v>90</v>
      </c>
      <c r="G106" s="234"/>
      <c r="H106" s="219" t="s">
        <v>92</v>
      </c>
      <c r="I106" s="166" t="s">
        <v>93</v>
      </c>
      <c r="J106" s="166" t="s">
        <v>94</v>
      </c>
      <c r="K106" s="220"/>
      <c r="M106" s="342" t="s">
        <v>195</v>
      </c>
      <c r="N106" s="342"/>
      <c r="O106" s="342"/>
      <c r="P106" s="342"/>
      <c r="Q106" s="342"/>
    </row>
    <row r="107" spans="1:17" ht="15.75" thickBot="1" x14ac:dyDescent="0.3">
      <c r="A107" s="235" t="s">
        <v>68</v>
      </c>
      <c r="B107" s="200"/>
      <c r="C107" s="201">
        <f>C104/B14</f>
        <v>0</v>
      </c>
      <c r="D107" s="108"/>
      <c r="E107" s="109"/>
      <c r="F107" s="236"/>
      <c r="G107" s="237"/>
      <c r="H107" s="227" t="e">
        <f>H48</f>
        <v>#DIV/0!</v>
      </c>
      <c r="I107" s="227" t="e">
        <f t="shared" ref="I107:J107" si="9">I48</f>
        <v>#DIV/0!</v>
      </c>
      <c r="J107" s="227" t="e">
        <f t="shared" si="9"/>
        <v>#DIV/0!</v>
      </c>
      <c r="K107" s="228" t="s">
        <v>47</v>
      </c>
    </row>
    <row r="108" spans="1:17" x14ac:dyDescent="0.25">
      <c r="A108" s="174" t="s">
        <v>69</v>
      </c>
      <c r="B108" s="203">
        <f>Rekentool!D27</f>
        <v>0</v>
      </c>
      <c r="C108" s="204" t="str">
        <f>IF(B108="ja",C63,"")</f>
        <v/>
      </c>
      <c r="D108" s="112"/>
      <c r="E108" s="84"/>
      <c r="F108" s="238"/>
      <c r="G108" s="237"/>
    </row>
    <row r="109" spans="1:17" x14ac:dyDescent="0.25">
      <c r="A109" s="174" t="s">
        <v>70</v>
      </c>
      <c r="B109" s="203">
        <f>Rekentool!D28</f>
        <v>0</v>
      </c>
      <c r="C109" s="204" t="str">
        <f>IF(B109="ja",C64,"")</f>
        <v/>
      </c>
      <c r="D109" s="112"/>
      <c r="E109" s="84"/>
      <c r="F109" s="238"/>
      <c r="G109" s="237"/>
    </row>
    <row r="110" spans="1:17" x14ac:dyDescent="0.25">
      <c r="A110" s="239" t="s">
        <v>71</v>
      </c>
      <c r="B110" s="203">
        <f>Rekentool!D29</f>
        <v>0</v>
      </c>
      <c r="C110" s="204" t="str">
        <f>IF(B110="ja",C65,"")</f>
        <v/>
      </c>
      <c r="D110" s="118"/>
      <c r="E110" s="84"/>
      <c r="F110" s="238"/>
      <c r="G110" s="237"/>
    </row>
    <row r="111" spans="1:17" ht="15.75" thickBot="1" x14ac:dyDescent="0.3">
      <c r="A111" s="221" t="s">
        <v>72</v>
      </c>
      <c r="B111" s="240"/>
      <c r="C111" s="308">
        <f>SUM(C107:C110)</f>
        <v>0</v>
      </c>
      <c r="D111" s="227" t="e">
        <f>I47</f>
        <v>#DIV/0!</v>
      </c>
      <c r="E111" s="241" t="e">
        <f>ROUND((D111/B21)/4,2)*4</f>
        <v>#DIV/0!</v>
      </c>
      <c r="F111" s="242" t="e">
        <f>E111/4</f>
        <v>#DIV/0!</v>
      </c>
      <c r="G111" s="237"/>
    </row>
    <row r="112" spans="1:17" ht="55.5" customHeight="1" thickBot="1" x14ac:dyDescent="0.3">
      <c r="B112" s="90"/>
      <c r="D112" s="63">
        <f>C111*B14</f>
        <v>0</v>
      </c>
      <c r="E112" s="241"/>
      <c r="F112" s="242"/>
      <c r="G112" s="237"/>
    </row>
    <row r="113" spans="1:12" ht="25.5" x14ac:dyDescent="0.25">
      <c r="A113" s="243" t="s">
        <v>127</v>
      </c>
      <c r="B113" s="166" t="s">
        <v>74</v>
      </c>
      <c r="C113" s="233" t="s">
        <v>98</v>
      </c>
      <c r="D113" s="166" t="s">
        <v>91</v>
      </c>
      <c r="E113" s="217"/>
      <c r="F113" s="217"/>
      <c r="G113" s="218"/>
      <c r="H113" s="244" t="s">
        <v>99</v>
      </c>
      <c r="I113" s="233" t="s">
        <v>100</v>
      </c>
      <c r="J113" s="166" t="s">
        <v>101</v>
      </c>
      <c r="K113" s="220"/>
      <c r="L113" s="84"/>
    </row>
    <row r="114" spans="1:12" x14ac:dyDescent="0.25">
      <c r="A114" s="174" t="s">
        <v>75</v>
      </c>
      <c r="B114" s="205" t="e">
        <f>IF(B23=0,I56,I58)</f>
        <v>#DIV/0!</v>
      </c>
      <c r="C114" s="230" t="e">
        <f>IF(B23=0,H56,H58)</f>
        <v>#DIV/0!</v>
      </c>
      <c r="D114" s="159" t="e">
        <f>IF(B23=0,J56,J58)</f>
        <v>#DIV/0!</v>
      </c>
      <c r="E114" s="245" t="s">
        <v>47</v>
      </c>
      <c r="F114" s="84"/>
      <c r="G114" s="237"/>
      <c r="H114" s="246" t="e">
        <f>I56</f>
        <v>#DIV/0!</v>
      </c>
      <c r="I114" s="230" t="e">
        <f>H56</f>
        <v>#DIV/0!</v>
      </c>
      <c r="J114" s="159" t="e">
        <f>J56</f>
        <v>#DIV/0!</v>
      </c>
      <c r="K114" s="247" t="s">
        <v>47</v>
      </c>
      <c r="L114" s="84"/>
    </row>
    <row r="115" spans="1:12" x14ac:dyDescent="0.25">
      <c r="A115" s="174" t="s">
        <v>76</v>
      </c>
      <c r="B115" s="205" t="e">
        <f>I59</f>
        <v>#DIV/0!</v>
      </c>
      <c r="C115" s="230" t="e">
        <f>H59</f>
        <v>#DIV/0!</v>
      </c>
      <c r="D115" s="159" t="e">
        <f>J59</f>
        <v>#DIV/0!</v>
      </c>
      <c r="E115" s="245" t="s">
        <v>48</v>
      </c>
      <c r="F115" s="84"/>
      <c r="G115" s="237"/>
      <c r="H115" s="246" t="e">
        <f>I59</f>
        <v>#DIV/0!</v>
      </c>
      <c r="I115" s="230" t="e">
        <f>H59</f>
        <v>#DIV/0!</v>
      </c>
      <c r="J115" s="159" t="e">
        <f>J59</f>
        <v>#DIV/0!</v>
      </c>
      <c r="K115" s="247" t="s">
        <v>48</v>
      </c>
      <c r="L115" s="84"/>
    </row>
    <row r="116" spans="1:12" ht="15.75" thickBot="1" x14ac:dyDescent="0.3">
      <c r="A116" s="221" t="s">
        <v>77</v>
      </c>
      <c r="B116" s="248" t="e">
        <f>SUM(B114:B115)</f>
        <v>#DIV/0!</v>
      </c>
      <c r="C116" s="241"/>
      <c r="D116" s="222"/>
      <c r="E116" s="225"/>
      <c r="F116" s="249"/>
      <c r="G116" s="226"/>
      <c r="H116" s="250" t="e">
        <f>SUM(H114:H115)</f>
        <v>#DIV/0!</v>
      </c>
      <c r="I116" s="241"/>
      <c r="J116" s="222"/>
      <c r="K116" s="251"/>
      <c r="L116" s="215"/>
    </row>
    <row r="117" spans="1:12" ht="53.25" customHeight="1" thickBot="1" x14ac:dyDescent="0.3">
      <c r="A117" s="84"/>
      <c r="B117" s="215"/>
      <c r="C117" s="230"/>
      <c r="D117" s="84"/>
      <c r="E117" s="84"/>
      <c r="F117" s="215"/>
      <c r="G117" s="237"/>
    </row>
    <row r="118" spans="1:12" ht="25.5" x14ac:dyDescent="0.25">
      <c r="A118" s="243" t="s">
        <v>128</v>
      </c>
      <c r="B118" s="166" t="s">
        <v>74</v>
      </c>
      <c r="C118" s="233" t="s">
        <v>98</v>
      </c>
      <c r="D118" s="166" t="s">
        <v>91</v>
      </c>
      <c r="E118" s="217"/>
      <c r="F118" s="252"/>
      <c r="G118" s="218"/>
      <c r="H118" s="244" t="s">
        <v>99</v>
      </c>
      <c r="I118" s="233" t="s">
        <v>102</v>
      </c>
      <c r="J118" s="166" t="s">
        <v>101</v>
      </c>
      <c r="K118" s="220"/>
    </row>
    <row r="119" spans="1:12" x14ac:dyDescent="0.25">
      <c r="A119" s="174" t="s">
        <v>75</v>
      </c>
      <c r="B119" s="205" t="e">
        <f>IF(B23=0,I56,I58)</f>
        <v>#DIV/0!</v>
      </c>
      <c r="C119" s="230" t="e">
        <f>IF(B23=0,H56,H58)</f>
        <v>#DIV/0!</v>
      </c>
      <c r="D119" s="159" t="e">
        <f>IF(B23=0,J56,J58)</f>
        <v>#DIV/0!</v>
      </c>
      <c r="E119" s="245" t="s">
        <v>47</v>
      </c>
      <c r="F119" s="215"/>
      <c r="G119" s="237"/>
      <c r="H119" s="246" t="e">
        <f>I56</f>
        <v>#DIV/0!</v>
      </c>
      <c r="I119" s="230" t="e">
        <f>H56</f>
        <v>#DIV/0!</v>
      </c>
      <c r="J119" s="159" t="e">
        <f>J56</f>
        <v>#DIV/0!</v>
      </c>
      <c r="K119" s="247" t="s">
        <v>47</v>
      </c>
    </row>
    <row r="120" spans="1:12" x14ac:dyDescent="0.25">
      <c r="A120" s="239" t="s">
        <v>78</v>
      </c>
      <c r="B120" s="94" t="e">
        <f>I60</f>
        <v>#DIV/0!</v>
      </c>
      <c r="C120" s="230" t="e">
        <f>H60</f>
        <v>#DIV/0!</v>
      </c>
      <c r="D120" s="159" t="e">
        <f>J60</f>
        <v>#DIV/0!</v>
      </c>
      <c r="E120" s="245" t="s">
        <v>48</v>
      </c>
      <c r="F120" s="215"/>
      <c r="G120" s="237"/>
      <c r="H120" s="253" t="e">
        <f>I60</f>
        <v>#DIV/0!</v>
      </c>
      <c r="I120" s="230" t="e">
        <f>H60</f>
        <v>#DIV/0!</v>
      </c>
      <c r="J120" s="159" t="e">
        <f>J60</f>
        <v>#DIV/0!</v>
      </c>
      <c r="K120" s="247" t="s">
        <v>48</v>
      </c>
    </row>
    <row r="121" spans="1:12" ht="15.75" thickBot="1" x14ac:dyDescent="0.3">
      <c r="A121" s="221" t="s">
        <v>77</v>
      </c>
      <c r="B121" s="254" t="e">
        <f>SUM(B119:B120)</f>
        <v>#DIV/0!</v>
      </c>
      <c r="C121" s="241"/>
      <c r="D121" s="222"/>
      <c r="E121" s="225"/>
      <c r="F121" s="249"/>
      <c r="G121" s="226"/>
      <c r="H121" s="255" t="e">
        <f>SUM(H119:H120)</f>
        <v>#DIV/0!</v>
      </c>
      <c r="I121" s="241"/>
      <c r="J121" s="222"/>
      <c r="K121" s="251"/>
    </row>
    <row r="122" spans="1:12" ht="64.5" customHeight="1" thickBot="1" x14ac:dyDescent="0.3">
      <c r="A122" s="84"/>
      <c r="B122" s="215"/>
      <c r="C122" s="230"/>
      <c r="D122" s="84"/>
      <c r="E122" s="84"/>
      <c r="F122" s="215"/>
      <c r="G122" s="237"/>
    </row>
    <row r="123" spans="1:12" ht="38.25" x14ac:dyDescent="0.25">
      <c r="A123" s="243" t="s">
        <v>79</v>
      </c>
      <c r="B123" s="166" t="s">
        <v>74</v>
      </c>
      <c r="C123" s="233" t="s">
        <v>62</v>
      </c>
      <c r="D123" s="166" t="s">
        <v>90</v>
      </c>
      <c r="E123" s="217"/>
      <c r="F123" s="217"/>
      <c r="G123" s="218"/>
      <c r="H123" s="244" t="s">
        <v>99</v>
      </c>
      <c r="I123" s="233" t="s">
        <v>102</v>
      </c>
      <c r="J123" s="166" t="s">
        <v>101</v>
      </c>
      <c r="K123" s="220"/>
    </row>
    <row r="124" spans="1:12" ht="15.75" thickBot="1" x14ac:dyDescent="0.3">
      <c r="A124" s="256" t="s">
        <v>75</v>
      </c>
      <c r="B124" s="254" t="e">
        <f>I56</f>
        <v>#DIV/0!</v>
      </c>
      <c r="C124" s="257" t="e">
        <f>H56</f>
        <v>#DIV/0!</v>
      </c>
      <c r="D124" s="258" t="e">
        <f>J56</f>
        <v>#DIV/0!</v>
      </c>
      <c r="E124" s="259" t="s">
        <v>47</v>
      </c>
      <c r="F124" s="225"/>
      <c r="G124" s="226"/>
      <c r="H124" s="255" t="e">
        <f>I56</f>
        <v>#DIV/0!</v>
      </c>
      <c r="I124" s="257" t="e">
        <f>H56</f>
        <v>#DIV/0!</v>
      </c>
      <c r="J124" s="258" t="e">
        <f>J56</f>
        <v>#DIV/0!</v>
      </c>
      <c r="K124" s="228" t="s">
        <v>47</v>
      </c>
    </row>
    <row r="125" spans="1:12" ht="15.75" thickBot="1" x14ac:dyDescent="0.3">
      <c r="A125" s="84"/>
      <c r="B125" s="215"/>
      <c r="C125" s="230"/>
      <c r="D125" s="84"/>
    </row>
    <row r="126" spans="1:12" ht="94.5" thickBot="1" x14ac:dyDescent="0.35">
      <c r="A126" s="260" t="s">
        <v>196</v>
      </c>
      <c r="B126" s="252"/>
      <c r="C126" s="261"/>
      <c r="D126" s="217"/>
      <c r="E126" s="217"/>
      <c r="F126" s="217"/>
      <c r="G126" s="217"/>
      <c r="H126" s="217"/>
      <c r="I126" s="217"/>
      <c r="J126" s="217"/>
      <c r="K126" s="220"/>
    </row>
    <row r="127" spans="1:12" ht="19.5" thickBot="1" x14ac:dyDescent="0.35">
      <c r="A127" s="262"/>
      <c r="B127" s="263"/>
      <c r="C127" s="263"/>
      <c r="D127" s="217"/>
      <c r="E127" s="217"/>
      <c r="F127" s="217"/>
      <c r="G127" s="217"/>
      <c r="H127" s="217"/>
      <c r="I127" s="217"/>
      <c r="J127" s="217"/>
      <c r="K127" s="220"/>
    </row>
    <row r="128" spans="1:12" ht="25.5" x14ac:dyDescent="0.25">
      <c r="A128" s="216" t="s">
        <v>117</v>
      </c>
      <c r="B128" s="232" t="s">
        <v>66</v>
      </c>
      <c r="C128" s="232" t="s">
        <v>67</v>
      </c>
      <c r="D128" s="122"/>
      <c r="E128" s="122"/>
      <c r="F128" s="122"/>
      <c r="G128" s="215"/>
      <c r="H128" s="122"/>
      <c r="I128" s="122"/>
      <c r="J128" s="122"/>
      <c r="K128" s="176"/>
    </row>
    <row r="129" spans="1:13" x14ac:dyDescent="0.25">
      <c r="A129" s="235" t="s">
        <v>68</v>
      </c>
      <c r="B129" s="200"/>
      <c r="C129" s="264">
        <f>C104/B14</f>
        <v>0</v>
      </c>
      <c r="D129" s="84"/>
      <c r="E129" s="84"/>
      <c r="F129" s="215"/>
      <c r="G129" s="84"/>
      <c r="H129" s="140"/>
      <c r="I129" s="140"/>
      <c r="J129" s="229"/>
      <c r="K129" s="247"/>
    </row>
    <row r="130" spans="1:13" x14ac:dyDescent="0.25">
      <c r="A130" s="174" t="s">
        <v>69</v>
      </c>
      <c r="B130" s="203">
        <f>Rekentool!D27</f>
        <v>0</v>
      </c>
      <c r="C130" s="265"/>
      <c r="D130" s="84"/>
      <c r="E130" s="84"/>
      <c r="F130" s="215"/>
      <c r="G130" s="84"/>
      <c r="H130" s="84"/>
      <c r="I130" s="84"/>
      <c r="J130" s="84"/>
      <c r="K130" s="176"/>
    </row>
    <row r="131" spans="1:13" x14ac:dyDescent="0.25">
      <c r="A131" s="174" t="s">
        <v>70</v>
      </c>
      <c r="B131" s="203">
        <f>Rekentool!D28</f>
        <v>0</v>
      </c>
      <c r="C131" s="265"/>
      <c r="D131" s="84"/>
      <c r="E131" s="84"/>
      <c r="F131" s="215"/>
      <c r="G131" s="84"/>
      <c r="H131" s="84"/>
      <c r="I131" s="84"/>
      <c r="J131" s="84"/>
      <c r="K131" s="176"/>
    </row>
    <row r="132" spans="1:13" x14ac:dyDescent="0.25">
      <c r="A132" s="239" t="s">
        <v>71</v>
      </c>
      <c r="B132" s="203">
        <f>Rekentool!D29</f>
        <v>0</v>
      </c>
      <c r="C132" s="265"/>
      <c r="D132" s="84"/>
      <c r="E132" s="84"/>
      <c r="F132" s="215"/>
      <c r="G132" s="84"/>
      <c r="H132" s="84"/>
      <c r="I132" s="84"/>
      <c r="J132" s="84"/>
      <c r="K132" s="176"/>
    </row>
    <row r="133" spans="1:13" ht="15.75" thickBot="1" x14ac:dyDescent="0.3">
      <c r="A133" s="221" t="s">
        <v>72</v>
      </c>
      <c r="B133" s="240"/>
      <c r="C133" s="266"/>
      <c r="D133" s="140"/>
      <c r="E133" s="140"/>
      <c r="F133" s="154"/>
      <c r="G133" s="84"/>
      <c r="H133" s="84"/>
      <c r="I133" s="84"/>
      <c r="J133" s="84"/>
      <c r="K133" s="176"/>
    </row>
    <row r="134" spans="1:13" ht="15.75" thickBot="1" x14ac:dyDescent="0.3">
      <c r="A134" s="174"/>
      <c r="B134" s="215"/>
      <c r="C134" s="84"/>
      <c r="D134" s="84"/>
      <c r="E134" s="84"/>
      <c r="F134" s="84"/>
      <c r="G134" s="237"/>
      <c r="H134" s="84"/>
      <c r="I134" s="84"/>
      <c r="J134" s="84"/>
      <c r="K134" s="176"/>
    </row>
    <row r="135" spans="1:13" ht="25.5" x14ac:dyDescent="0.25">
      <c r="A135" s="243" t="s">
        <v>73</v>
      </c>
      <c r="B135" s="166" t="s">
        <v>74</v>
      </c>
      <c r="C135" s="233" t="s">
        <v>98</v>
      </c>
      <c r="D135" s="166" t="s">
        <v>91</v>
      </c>
      <c r="E135" s="217"/>
      <c r="F135" s="217"/>
      <c r="G135" s="218"/>
      <c r="H135" s="244" t="s">
        <v>99</v>
      </c>
      <c r="I135" s="233" t="s">
        <v>100</v>
      </c>
      <c r="J135" s="166" t="s">
        <v>101</v>
      </c>
      <c r="K135" s="220"/>
    </row>
    <row r="136" spans="1:13" x14ac:dyDescent="0.25">
      <c r="A136" s="174" t="s">
        <v>75</v>
      </c>
      <c r="B136" s="205" t="e">
        <f>IF(B23=0,I56,I75)</f>
        <v>#DIV/0!</v>
      </c>
      <c r="C136" s="190" t="e">
        <f>B136/A84</f>
        <v>#DIV/0!</v>
      </c>
      <c r="D136" s="159" t="e">
        <f>C136/4</f>
        <v>#DIV/0!</v>
      </c>
      <c r="E136" s="245" t="s">
        <v>47</v>
      </c>
      <c r="F136" s="84"/>
      <c r="G136" s="237"/>
      <c r="H136" s="246" t="e">
        <f>I56</f>
        <v>#DIV/0!</v>
      </c>
      <c r="I136" s="230" t="e">
        <f>H56</f>
        <v>#DIV/0!</v>
      </c>
      <c r="J136" s="159" t="e">
        <f>J56</f>
        <v>#DIV/0!</v>
      </c>
      <c r="K136" s="247" t="s">
        <v>47</v>
      </c>
      <c r="M136" s="63" t="s">
        <v>130</v>
      </c>
    </row>
    <row r="137" spans="1:13" x14ac:dyDescent="0.25">
      <c r="A137" s="174" t="s">
        <v>76</v>
      </c>
      <c r="B137" s="205" t="e">
        <f>I59</f>
        <v>#DIV/0!</v>
      </c>
      <c r="C137" s="230" t="e">
        <f>H59</f>
        <v>#DIV/0!</v>
      </c>
      <c r="D137" s="159" t="e">
        <f>J59</f>
        <v>#DIV/0!</v>
      </c>
      <c r="E137" s="245" t="s">
        <v>48</v>
      </c>
      <c r="F137" s="84"/>
      <c r="G137" s="237"/>
      <c r="H137" s="246" t="e">
        <f>I59</f>
        <v>#DIV/0!</v>
      </c>
      <c r="I137" s="230" t="e">
        <f>H59</f>
        <v>#DIV/0!</v>
      </c>
      <c r="J137" s="159" t="e">
        <f>J59</f>
        <v>#DIV/0!</v>
      </c>
      <c r="K137" s="247" t="s">
        <v>48</v>
      </c>
    </row>
    <row r="138" spans="1:13" ht="15.75" thickBot="1" x14ac:dyDescent="0.3">
      <c r="A138" s="221" t="s">
        <v>77</v>
      </c>
      <c r="B138" s="248" t="e">
        <f>SUM(B136:B137)</f>
        <v>#DIV/0!</v>
      </c>
      <c r="C138" s="241"/>
      <c r="D138" s="222"/>
      <c r="E138" s="225"/>
      <c r="F138" s="249"/>
      <c r="G138" s="226"/>
      <c r="H138" s="250" t="e">
        <f>SUM(H136:H137)</f>
        <v>#DIV/0!</v>
      </c>
      <c r="I138" s="241"/>
      <c r="J138" s="222"/>
      <c r="K138" s="251"/>
    </row>
    <row r="139" spans="1:13" ht="15.75" thickBot="1" x14ac:dyDescent="0.3">
      <c r="A139" s="174"/>
      <c r="B139" s="215"/>
      <c r="C139" s="230"/>
      <c r="D139" s="84"/>
      <c r="E139" s="84"/>
      <c r="F139" s="215"/>
      <c r="G139" s="237"/>
      <c r="H139" s="84"/>
      <c r="I139" s="84"/>
      <c r="J139" s="84"/>
      <c r="K139" s="176"/>
    </row>
    <row r="140" spans="1:13" ht="25.5" x14ac:dyDescent="0.25">
      <c r="A140" s="243" t="s">
        <v>116</v>
      </c>
      <c r="B140" s="166" t="s">
        <v>74</v>
      </c>
      <c r="C140" s="233" t="s">
        <v>98</v>
      </c>
      <c r="D140" s="166" t="s">
        <v>91</v>
      </c>
      <c r="E140" s="217"/>
      <c r="F140" s="252"/>
      <c r="G140" s="218"/>
      <c r="H140" s="244" t="s">
        <v>99</v>
      </c>
      <c r="I140" s="233" t="s">
        <v>102</v>
      </c>
      <c r="J140" s="166" t="s">
        <v>101</v>
      </c>
      <c r="K140" s="220"/>
    </row>
    <row r="141" spans="1:13" x14ac:dyDescent="0.25">
      <c r="A141" s="174" t="s">
        <v>75</v>
      </c>
      <c r="B141" s="205" t="e">
        <f>IF(B23=0,I56,I75)</f>
        <v>#DIV/0!</v>
      </c>
      <c r="C141" s="230" t="e">
        <f>B141/A84</f>
        <v>#DIV/0!</v>
      </c>
      <c r="D141" s="159" t="e">
        <f>C141/4</f>
        <v>#DIV/0!</v>
      </c>
      <c r="E141" s="245" t="s">
        <v>47</v>
      </c>
      <c r="F141" s="215"/>
      <c r="G141" s="237"/>
      <c r="H141" s="246" t="e">
        <f>I56</f>
        <v>#DIV/0!</v>
      </c>
      <c r="I141" s="230" t="e">
        <f>H56</f>
        <v>#DIV/0!</v>
      </c>
      <c r="J141" s="159" t="e">
        <f>J56</f>
        <v>#DIV/0!</v>
      </c>
      <c r="K141" s="247" t="s">
        <v>47</v>
      </c>
      <c r="M141" s="63" t="s">
        <v>131</v>
      </c>
    </row>
    <row r="142" spans="1:13" ht="15.75" thickBot="1" x14ac:dyDescent="0.3">
      <c r="A142" s="179" t="s">
        <v>78</v>
      </c>
      <c r="B142" s="267" t="e">
        <f>I60</f>
        <v>#DIV/0!</v>
      </c>
      <c r="C142" s="268" t="e">
        <f>H60</f>
        <v>#DIV/0!</v>
      </c>
      <c r="D142" s="269" t="e">
        <f>J60</f>
        <v>#DIV/0!</v>
      </c>
      <c r="E142" s="259" t="s">
        <v>48</v>
      </c>
      <c r="F142" s="249"/>
      <c r="G142" s="226"/>
      <c r="H142" s="270" t="e">
        <f>I60</f>
        <v>#DIV/0!</v>
      </c>
      <c r="I142" s="268" t="e">
        <f>H60</f>
        <v>#DIV/0!</v>
      </c>
      <c r="J142" s="269" t="e">
        <f>J60</f>
        <v>#DIV/0!</v>
      </c>
      <c r="K142" s="228" t="s">
        <v>48</v>
      </c>
    </row>
    <row r="143" spans="1:13" ht="15" customHeight="1" thickBot="1" x14ac:dyDescent="0.3">
      <c r="A143" s="179" t="s">
        <v>77</v>
      </c>
      <c r="B143" s="267" t="e">
        <f>SUM(B141:B142)</f>
        <v>#DIV/0!</v>
      </c>
      <c r="C143" s="271"/>
      <c r="D143" s="272"/>
      <c r="E143" s="225"/>
      <c r="F143" s="249"/>
      <c r="G143" s="226"/>
      <c r="H143" s="270" t="e">
        <f>SUM(H141:H142)</f>
        <v>#DIV/0!</v>
      </c>
      <c r="I143" s="271"/>
      <c r="J143" s="272"/>
      <c r="K143" s="251"/>
    </row>
    <row r="144" spans="1:13" ht="25.5" customHeight="1" x14ac:dyDescent="0.25">
      <c r="A144" s="174"/>
      <c r="B144" s="273"/>
      <c r="C144" s="84"/>
      <c r="D144" s="84"/>
      <c r="E144" s="84"/>
      <c r="F144" s="84"/>
      <c r="G144" s="84"/>
      <c r="H144" s="84"/>
      <c r="I144" s="84"/>
      <c r="J144" s="84"/>
      <c r="K144" s="176"/>
    </row>
    <row r="145" spans="1:11" ht="38.25" customHeight="1" x14ac:dyDescent="0.25">
      <c r="A145" s="174"/>
      <c r="B145" s="84"/>
      <c r="C145" s="84"/>
      <c r="D145" s="84"/>
      <c r="E145" s="84"/>
      <c r="F145" s="84"/>
      <c r="G145" s="84"/>
      <c r="H145" s="84"/>
      <c r="I145" s="84"/>
      <c r="J145" s="84"/>
      <c r="K145" s="176"/>
    </row>
    <row r="146" spans="1:11" ht="15" customHeight="1" x14ac:dyDescent="0.25">
      <c r="A146" s="174"/>
      <c r="B146" s="84"/>
      <c r="C146" s="84"/>
      <c r="D146" s="84"/>
      <c r="E146" s="84"/>
      <c r="F146" s="84"/>
      <c r="G146" s="84"/>
      <c r="H146" s="84"/>
      <c r="I146" s="84"/>
      <c r="J146" s="84"/>
      <c r="K146" s="176"/>
    </row>
    <row r="147" spans="1:11" ht="15.75" thickBot="1" x14ac:dyDescent="0.3">
      <c r="A147" s="221" t="s">
        <v>77</v>
      </c>
      <c r="B147" s="248" t="e">
        <f>SUM(B141:B142)</f>
        <v>#DIV/0!</v>
      </c>
      <c r="C147" s="241"/>
      <c r="D147" s="222"/>
      <c r="E147" s="225"/>
      <c r="F147" s="249"/>
      <c r="G147" s="226"/>
      <c r="H147" s="250" t="e">
        <f>SUM(H141:H142)</f>
        <v>#DIV/0!</v>
      </c>
      <c r="I147" s="241"/>
      <c r="J147" s="222"/>
      <c r="K147" s="251"/>
    </row>
    <row r="148" spans="1:11" x14ac:dyDescent="0.25">
      <c r="A148" s="122"/>
      <c r="B148" s="122"/>
      <c r="C148" s="274"/>
      <c r="D148" s="275"/>
      <c r="E148" s="84"/>
    </row>
    <row r="149" spans="1:11" x14ac:dyDescent="0.25">
      <c r="A149" s="122"/>
      <c r="B149" s="122"/>
      <c r="C149" s="276"/>
      <c r="D149" s="275"/>
      <c r="E149" s="84"/>
    </row>
    <row r="150" spans="1:11" x14ac:dyDescent="0.25">
      <c r="A150" s="122"/>
      <c r="B150" s="122"/>
      <c r="C150" s="277"/>
      <c r="D150" s="278"/>
      <c r="E150" s="84"/>
    </row>
    <row r="151" spans="1:11" x14ac:dyDescent="0.25">
      <c r="A151" s="122"/>
      <c r="B151" s="122"/>
      <c r="C151" s="277"/>
      <c r="D151" s="87"/>
      <c r="E151" s="84"/>
    </row>
    <row r="152" spans="1:11" x14ac:dyDescent="0.25">
      <c r="A152" s="122"/>
      <c r="B152" s="122"/>
      <c r="C152" s="279"/>
      <c r="D152" s="87"/>
      <c r="E152" s="84"/>
    </row>
    <row r="153" spans="1:11" x14ac:dyDescent="0.25">
      <c r="A153" s="280"/>
      <c r="B153" s="122"/>
      <c r="C153" s="279"/>
      <c r="D153" s="87"/>
      <c r="E153" s="84"/>
    </row>
    <row r="154" spans="1:11" x14ac:dyDescent="0.25">
      <c r="A154" s="122"/>
      <c r="B154" s="122"/>
      <c r="C154" s="279"/>
      <c r="D154" s="281"/>
      <c r="E154" s="84"/>
    </row>
    <row r="155" spans="1:11" x14ac:dyDescent="0.25">
      <c r="A155" s="122"/>
      <c r="B155" s="122"/>
      <c r="C155" s="279"/>
      <c r="D155" s="281"/>
      <c r="E155" s="84"/>
    </row>
    <row r="156" spans="1:11" x14ac:dyDescent="0.25">
      <c r="A156" s="122"/>
      <c r="B156" s="122"/>
      <c r="C156" s="279"/>
      <c r="D156" s="87"/>
      <c r="E156" s="84"/>
    </row>
    <row r="157" spans="1:11" x14ac:dyDescent="0.25">
      <c r="A157" s="122"/>
      <c r="B157" s="122"/>
      <c r="C157" s="279"/>
      <c r="D157" s="87"/>
      <c r="E157" s="84"/>
    </row>
    <row r="158" spans="1:11" x14ac:dyDescent="0.25">
      <c r="A158" s="122"/>
      <c r="B158" s="122"/>
      <c r="C158" s="279"/>
      <c r="D158" s="87"/>
      <c r="E158" s="84"/>
    </row>
    <row r="159" spans="1:11" x14ac:dyDescent="0.25">
      <c r="A159" s="84"/>
      <c r="B159" s="84"/>
      <c r="C159" s="84"/>
      <c r="D159" s="84"/>
      <c r="E159" s="84"/>
    </row>
    <row r="160" spans="1:11" x14ac:dyDescent="0.25">
      <c r="A160" s="84"/>
      <c r="B160" s="84"/>
      <c r="C160" s="84"/>
      <c r="D160" s="84"/>
      <c r="E160" s="84"/>
    </row>
    <row r="161" spans="1:5" x14ac:dyDescent="0.25">
      <c r="A161" s="84"/>
      <c r="B161" s="84"/>
      <c r="C161" s="84"/>
      <c r="D161" s="84"/>
      <c r="E161" s="84"/>
    </row>
    <row r="162" spans="1:5" x14ac:dyDescent="0.25">
      <c r="A162" s="84"/>
      <c r="B162" s="84"/>
      <c r="C162" s="84"/>
      <c r="D162" s="84"/>
      <c r="E162" s="84"/>
    </row>
    <row r="163" spans="1:5" x14ac:dyDescent="0.25">
      <c r="A163" s="84"/>
      <c r="B163" s="84"/>
      <c r="C163" s="84"/>
      <c r="D163" s="84"/>
      <c r="E163" s="84"/>
    </row>
    <row r="164" spans="1:5" x14ac:dyDescent="0.25">
      <c r="A164" s="84"/>
      <c r="B164" s="84"/>
      <c r="C164" s="84"/>
      <c r="D164" s="84"/>
      <c r="E164" s="84"/>
    </row>
    <row r="165" spans="1:5" x14ac:dyDescent="0.25">
      <c r="A165" s="84"/>
      <c r="B165" s="84"/>
      <c r="C165" s="84"/>
      <c r="D165" s="84"/>
      <c r="E165" s="84"/>
    </row>
    <row r="166" spans="1:5" x14ac:dyDescent="0.25">
      <c r="A166" s="84"/>
      <c r="B166" s="84"/>
      <c r="C166" s="84"/>
      <c r="D166" s="84"/>
      <c r="E166" s="84"/>
    </row>
    <row r="167" spans="1:5" x14ac:dyDescent="0.25">
      <c r="A167" s="84"/>
      <c r="B167" s="84"/>
      <c r="C167" s="84"/>
      <c r="D167" s="84"/>
      <c r="E167" s="84"/>
    </row>
    <row r="168" spans="1:5" x14ac:dyDescent="0.25">
      <c r="A168" s="84"/>
      <c r="B168" s="84"/>
      <c r="C168" s="84"/>
      <c r="D168" s="84"/>
      <c r="E168" s="84"/>
    </row>
    <row r="169" spans="1:5" x14ac:dyDescent="0.25">
      <c r="A169" s="84"/>
      <c r="B169" s="84"/>
      <c r="C169" s="84"/>
      <c r="D169" s="84"/>
      <c r="E169" s="84"/>
    </row>
    <row r="170" spans="1:5" x14ac:dyDescent="0.25">
      <c r="A170" s="84"/>
      <c r="B170" s="84"/>
      <c r="C170" s="84"/>
      <c r="D170" s="84"/>
      <c r="E170" s="84"/>
    </row>
    <row r="171" spans="1:5" x14ac:dyDescent="0.25">
      <c r="A171" s="84"/>
      <c r="B171" s="84"/>
      <c r="C171" s="84"/>
      <c r="D171" s="84"/>
      <c r="E171" s="84"/>
    </row>
    <row r="172" spans="1:5" x14ac:dyDescent="0.25">
      <c r="A172" s="84"/>
      <c r="B172" s="84"/>
      <c r="C172" s="84"/>
      <c r="D172" s="84"/>
      <c r="E172" s="84"/>
    </row>
    <row r="173" spans="1:5" x14ac:dyDescent="0.25">
      <c r="A173" s="84"/>
      <c r="B173" s="84"/>
      <c r="C173" s="84"/>
      <c r="D173" s="84"/>
      <c r="E173" s="84"/>
    </row>
    <row r="174" spans="1:5" x14ac:dyDescent="0.25">
      <c r="A174" s="84"/>
      <c r="B174" s="84"/>
      <c r="C174" s="84"/>
      <c r="D174" s="84"/>
      <c r="E174" s="84"/>
    </row>
    <row r="175" spans="1:5" x14ac:dyDescent="0.25">
      <c r="A175" s="84"/>
      <c r="B175" s="84"/>
      <c r="C175" s="84"/>
      <c r="D175" s="84"/>
      <c r="E175" s="84"/>
    </row>
    <row r="176" spans="1:5" x14ac:dyDescent="0.25">
      <c r="A176" s="84"/>
      <c r="B176" s="84"/>
      <c r="C176" s="84"/>
      <c r="D176" s="84"/>
      <c r="E176" s="84"/>
    </row>
    <row r="177" spans="1:5" x14ac:dyDescent="0.25">
      <c r="A177" s="84"/>
      <c r="B177" s="84"/>
      <c r="C177" s="84"/>
      <c r="D177" s="84"/>
      <c r="E177" s="84"/>
    </row>
    <row r="178" spans="1:5" x14ac:dyDescent="0.25">
      <c r="A178" s="84"/>
      <c r="B178" s="84"/>
      <c r="C178" s="84"/>
      <c r="D178" s="84"/>
      <c r="E178" s="84"/>
    </row>
    <row r="179" spans="1:5" x14ac:dyDescent="0.25">
      <c r="A179" s="84"/>
      <c r="B179" s="84"/>
      <c r="C179" s="84"/>
      <c r="D179" s="84"/>
      <c r="E179" s="84"/>
    </row>
    <row r="180" spans="1:5" x14ac:dyDescent="0.25">
      <c r="A180" s="84"/>
      <c r="B180" s="84"/>
      <c r="C180" s="84"/>
      <c r="D180" s="84"/>
      <c r="E180" s="84"/>
    </row>
    <row r="181" spans="1:5" x14ac:dyDescent="0.25">
      <c r="A181" s="84"/>
      <c r="B181" s="84"/>
      <c r="C181" s="84"/>
      <c r="D181" s="84"/>
      <c r="E181" s="84"/>
    </row>
    <row r="182" spans="1:5" x14ac:dyDescent="0.25">
      <c r="A182" s="84"/>
      <c r="B182" s="84"/>
      <c r="C182" s="84"/>
      <c r="D182" s="84"/>
      <c r="E182" s="84"/>
    </row>
    <row r="183" spans="1:5" x14ac:dyDescent="0.25">
      <c r="A183" s="84"/>
      <c r="B183" s="84"/>
      <c r="C183" s="84"/>
      <c r="D183" s="84"/>
      <c r="E183" s="84"/>
    </row>
    <row r="184" spans="1:5" x14ac:dyDescent="0.25">
      <c r="A184" s="84"/>
      <c r="B184" s="84"/>
      <c r="C184" s="84"/>
      <c r="D184" s="84"/>
      <c r="E184" s="84"/>
    </row>
    <row r="185" spans="1:5" x14ac:dyDescent="0.25">
      <c r="A185" s="84"/>
      <c r="B185" s="84"/>
      <c r="C185" s="84"/>
      <c r="D185" s="84"/>
      <c r="E185" s="84"/>
    </row>
    <row r="186" spans="1:5" x14ac:dyDescent="0.25">
      <c r="A186" s="84"/>
      <c r="B186" s="84"/>
      <c r="C186" s="84"/>
      <c r="D186" s="84"/>
      <c r="E186" s="84"/>
    </row>
    <row r="187" spans="1:5" x14ac:dyDescent="0.25">
      <c r="A187" s="84"/>
      <c r="B187" s="84"/>
      <c r="C187" s="84"/>
      <c r="D187" s="84"/>
      <c r="E187" s="84"/>
    </row>
    <row r="188" spans="1:5" x14ac:dyDescent="0.25">
      <c r="A188" s="84"/>
      <c r="B188" s="84"/>
      <c r="C188" s="84"/>
      <c r="D188" s="84"/>
      <c r="E188" s="84"/>
    </row>
    <row r="189" spans="1:5" x14ac:dyDescent="0.25">
      <c r="A189" s="84"/>
      <c r="B189" s="84"/>
      <c r="C189" s="84"/>
      <c r="D189" s="84"/>
      <c r="E189" s="84"/>
    </row>
    <row r="190" spans="1:5" x14ac:dyDescent="0.25">
      <c r="A190" s="84"/>
      <c r="B190" s="84"/>
      <c r="C190" s="84"/>
      <c r="D190" s="84"/>
      <c r="E190" s="84"/>
    </row>
    <row r="191" spans="1:5" x14ac:dyDescent="0.25">
      <c r="A191" s="84"/>
      <c r="B191" s="84"/>
      <c r="C191" s="84"/>
      <c r="D191" s="84"/>
      <c r="E191" s="84"/>
    </row>
    <row r="192" spans="1:5" x14ac:dyDescent="0.25">
      <c r="A192" s="84"/>
      <c r="B192" s="84"/>
      <c r="C192" s="84"/>
      <c r="D192" s="84"/>
      <c r="E192" s="84"/>
    </row>
    <row r="193" spans="1:5" x14ac:dyDescent="0.25">
      <c r="A193" s="84"/>
      <c r="B193" s="84"/>
      <c r="C193" s="84"/>
      <c r="D193" s="84"/>
      <c r="E193" s="84"/>
    </row>
    <row r="194" spans="1:5" x14ac:dyDescent="0.25">
      <c r="A194" s="84"/>
      <c r="B194" s="84"/>
      <c r="C194" s="84"/>
      <c r="D194" s="84"/>
      <c r="E194" s="84"/>
    </row>
    <row r="195" spans="1:5" x14ac:dyDescent="0.25">
      <c r="A195" s="84"/>
      <c r="B195" s="84"/>
      <c r="C195" s="84"/>
      <c r="D195" s="84"/>
      <c r="E195" s="84"/>
    </row>
    <row r="196" spans="1:5" x14ac:dyDescent="0.25">
      <c r="A196" s="84"/>
      <c r="B196" s="84"/>
      <c r="C196" s="84"/>
      <c r="D196" s="84"/>
      <c r="E196" s="84"/>
    </row>
    <row r="197" spans="1:5" x14ac:dyDescent="0.25">
      <c r="A197" s="84"/>
      <c r="B197" s="84"/>
      <c r="C197" s="84"/>
      <c r="D197" s="84"/>
      <c r="E197" s="84"/>
    </row>
    <row r="198" spans="1:5" x14ac:dyDescent="0.25">
      <c r="A198" s="84"/>
      <c r="B198" s="84"/>
      <c r="C198" s="84"/>
      <c r="D198" s="84"/>
      <c r="E198" s="84"/>
    </row>
    <row r="199" spans="1:5" x14ac:dyDescent="0.25">
      <c r="A199" s="84"/>
      <c r="B199" s="84"/>
      <c r="C199" s="84"/>
      <c r="D199" s="84"/>
      <c r="E199" s="84"/>
    </row>
    <row r="200" spans="1:5" x14ac:dyDescent="0.25">
      <c r="A200" s="84"/>
      <c r="B200" s="84"/>
      <c r="C200" s="84"/>
      <c r="D200" s="84"/>
      <c r="E200" s="84"/>
    </row>
    <row r="201" spans="1:5" x14ac:dyDescent="0.25">
      <c r="A201" s="84"/>
      <c r="B201" s="84"/>
      <c r="C201" s="84"/>
      <c r="D201" s="84"/>
      <c r="E201" s="84"/>
    </row>
    <row r="202" spans="1:5" x14ac:dyDescent="0.25">
      <c r="A202" s="84"/>
      <c r="B202" s="84"/>
      <c r="C202" s="84"/>
      <c r="D202" s="84"/>
      <c r="E202" s="84"/>
    </row>
    <row r="203" spans="1:5" x14ac:dyDescent="0.25">
      <c r="A203" s="84"/>
      <c r="B203" s="84"/>
      <c r="C203" s="84"/>
      <c r="D203" s="84"/>
      <c r="E203" s="84"/>
    </row>
    <row r="204" spans="1:5" x14ac:dyDescent="0.25">
      <c r="A204" s="84"/>
      <c r="B204" s="84"/>
      <c r="C204" s="84"/>
      <c r="D204" s="84"/>
      <c r="E204" s="84"/>
    </row>
    <row r="205" spans="1:5" x14ac:dyDescent="0.25">
      <c r="A205" s="84"/>
      <c r="B205" s="84"/>
      <c r="C205" s="84"/>
      <c r="D205" s="84"/>
      <c r="E205" s="84"/>
    </row>
    <row r="206" spans="1:5" x14ac:dyDescent="0.25">
      <c r="A206" s="84"/>
      <c r="B206" s="84"/>
      <c r="C206" s="84"/>
      <c r="D206" s="84"/>
      <c r="E206" s="84"/>
    </row>
    <row r="207" spans="1:5" x14ac:dyDescent="0.25">
      <c r="A207" s="84"/>
      <c r="B207" s="84"/>
      <c r="C207" s="84"/>
      <c r="D207" s="84"/>
      <c r="E207" s="84"/>
    </row>
    <row r="208" spans="1:5" x14ac:dyDescent="0.25">
      <c r="A208" s="84"/>
      <c r="B208" s="84"/>
      <c r="C208" s="84"/>
      <c r="D208" s="84"/>
      <c r="E208" s="84"/>
    </row>
    <row r="209" spans="1:5" x14ac:dyDescent="0.25">
      <c r="A209" s="84"/>
      <c r="B209" s="84"/>
      <c r="C209" s="84"/>
      <c r="D209" s="84"/>
      <c r="E209" s="84"/>
    </row>
    <row r="210" spans="1:5" x14ac:dyDescent="0.25">
      <c r="A210" s="84"/>
      <c r="B210" s="84"/>
      <c r="C210" s="84"/>
      <c r="D210" s="84"/>
      <c r="E210" s="84"/>
    </row>
    <row r="211" spans="1:5" x14ac:dyDescent="0.25">
      <c r="A211" s="84"/>
      <c r="B211" s="84"/>
      <c r="C211" s="84"/>
      <c r="D211" s="84"/>
      <c r="E211" s="84"/>
    </row>
    <row r="212" spans="1:5" x14ac:dyDescent="0.25">
      <c r="A212" s="84"/>
      <c r="B212" s="84"/>
      <c r="C212" s="84"/>
      <c r="D212" s="84"/>
      <c r="E212" s="84"/>
    </row>
    <row r="213" spans="1:5" x14ac:dyDescent="0.25">
      <c r="A213" s="84"/>
      <c r="B213" s="84"/>
      <c r="C213" s="84"/>
      <c r="D213" s="84"/>
      <c r="E213" s="84"/>
    </row>
    <row r="214" spans="1:5" x14ac:dyDescent="0.25">
      <c r="A214" s="84"/>
      <c r="B214" s="84"/>
      <c r="C214" s="84"/>
      <c r="D214" s="84"/>
      <c r="E214" s="84"/>
    </row>
    <row r="215" spans="1:5" x14ac:dyDescent="0.25">
      <c r="A215" s="84"/>
      <c r="B215" s="84"/>
      <c r="C215" s="84"/>
      <c r="D215" s="84"/>
      <c r="E215" s="84"/>
    </row>
    <row r="216" spans="1:5" x14ac:dyDescent="0.25">
      <c r="A216" s="84"/>
      <c r="B216" s="84"/>
      <c r="C216" s="84"/>
      <c r="D216" s="84"/>
      <c r="E216" s="84"/>
    </row>
    <row r="217" spans="1:5" x14ac:dyDescent="0.25">
      <c r="A217" s="84"/>
      <c r="B217" s="84"/>
      <c r="C217" s="84"/>
      <c r="D217" s="84"/>
      <c r="E217" s="84"/>
    </row>
    <row r="218" spans="1:5" x14ac:dyDescent="0.25">
      <c r="A218" s="84"/>
      <c r="B218" s="84"/>
      <c r="C218" s="84"/>
      <c r="D218" s="84"/>
      <c r="E218" s="84"/>
    </row>
    <row r="219" spans="1:5" x14ac:dyDescent="0.25">
      <c r="A219" s="84"/>
      <c r="B219" s="84"/>
      <c r="C219" s="84"/>
      <c r="D219" s="84"/>
      <c r="E219" s="84"/>
    </row>
    <row r="220" spans="1:5" x14ac:dyDescent="0.25">
      <c r="A220" s="84"/>
      <c r="B220" s="84"/>
      <c r="C220" s="84"/>
      <c r="D220" s="84"/>
      <c r="E220" s="84"/>
    </row>
    <row r="221" spans="1:5" x14ac:dyDescent="0.25">
      <c r="A221" s="84"/>
      <c r="B221" s="84"/>
      <c r="C221" s="84"/>
      <c r="D221" s="84"/>
      <c r="E221" s="84"/>
    </row>
    <row r="222" spans="1:5" x14ac:dyDescent="0.25">
      <c r="A222" s="84"/>
      <c r="B222" s="84"/>
      <c r="C222" s="84"/>
      <c r="D222" s="84"/>
      <c r="E222" s="84"/>
    </row>
    <row r="223" spans="1:5" x14ac:dyDescent="0.25">
      <c r="A223" s="84"/>
      <c r="B223" s="84"/>
      <c r="C223" s="84"/>
      <c r="D223" s="84"/>
      <c r="E223" s="84"/>
    </row>
    <row r="224" spans="1:5" x14ac:dyDescent="0.25">
      <c r="A224" s="84"/>
      <c r="B224" s="84"/>
      <c r="C224" s="84"/>
      <c r="D224" s="84"/>
      <c r="E224" s="84"/>
    </row>
    <row r="225" spans="1:5" x14ac:dyDescent="0.25">
      <c r="A225" s="84"/>
      <c r="B225" s="84"/>
      <c r="C225" s="84"/>
      <c r="D225" s="84"/>
      <c r="E225" s="84"/>
    </row>
    <row r="226" spans="1:5" x14ac:dyDescent="0.25">
      <c r="A226" s="84"/>
      <c r="B226" s="84"/>
      <c r="C226" s="84"/>
      <c r="D226" s="84"/>
      <c r="E226" s="84"/>
    </row>
    <row r="227" spans="1:5" x14ac:dyDescent="0.25">
      <c r="A227" s="84"/>
      <c r="B227" s="84"/>
      <c r="C227" s="84"/>
      <c r="D227" s="84"/>
      <c r="E227" s="84"/>
    </row>
    <row r="228" spans="1:5" x14ac:dyDescent="0.25">
      <c r="A228" s="84"/>
      <c r="B228" s="84"/>
      <c r="C228" s="84"/>
      <c r="D228" s="84"/>
      <c r="E228" s="84"/>
    </row>
    <row r="229" spans="1:5" x14ac:dyDescent="0.25">
      <c r="A229" s="84"/>
      <c r="B229" s="84"/>
      <c r="C229" s="84"/>
      <c r="D229" s="84"/>
      <c r="E229" s="84"/>
    </row>
    <row r="230" spans="1:5" x14ac:dyDescent="0.25">
      <c r="A230" s="84"/>
      <c r="B230" s="84"/>
      <c r="C230" s="84"/>
      <c r="D230" s="84"/>
      <c r="E230" s="84"/>
    </row>
    <row r="231" spans="1:5" x14ac:dyDescent="0.25">
      <c r="A231" s="84"/>
      <c r="B231" s="84"/>
      <c r="C231" s="84"/>
      <c r="D231" s="84"/>
      <c r="E231" s="84"/>
    </row>
    <row r="232" spans="1:5" x14ac:dyDescent="0.25">
      <c r="A232" s="84"/>
      <c r="B232" s="84"/>
      <c r="C232" s="84"/>
      <c r="D232" s="84"/>
      <c r="E232" s="84"/>
    </row>
    <row r="233" spans="1:5" x14ac:dyDescent="0.25">
      <c r="A233" s="84"/>
      <c r="B233" s="84"/>
      <c r="C233" s="84"/>
      <c r="D233" s="84"/>
      <c r="E233" s="84"/>
    </row>
    <row r="234" spans="1:5" x14ac:dyDescent="0.25">
      <c r="A234" s="84"/>
      <c r="B234" s="84"/>
      <c r="C234" s="84"/>
      <c r="D234" s="84"/>
      <c r="E234" s="84"/>
    </row>
    <row r="235" spans="1:5" x14ac:dyDescent="0.25">
      <c r="A235" s="84"/>
      <c r="B235" s="84"/>
      <c r="C235" s="84"/>
      <c r="D235" s="84"/>
      <c r="E235" s="84"/>
    </row>
    <row r="236" spans="1:5" x14ac:dyDescent="0.25">
      <c r="A236" s="84"/>
      <c r="B236" s="84"/>
      <c r="C236" s="84"/>
      <c r="D236" s="84"/>
      <c r="E236" s="84"/>
    </row>
    <row r="237" spans="1:5" x14ac:dyDescent="0.25">
      <c r="A237" s="84"/>
      <c r="B237" s="84"/>
      <c r="C237" s="84"/>
      <c r="D237" s="84"/>
      <c r="E237" s="84"/>
    </row>
    <row r="238" spans="1:5" x14ac:dyDescent="0.25">
      <c r="A238" s="84"/>
      <c r="B238" s="84"/>
      <c r="C238" s="84"/>
      <c r="D238" s="84"/>
      <c r="E238" s="84"/>
    </row>
    <row r="239" spans="1:5" x14ac:dyDescent="0.25">
      <c r="A239" s="84"/>
      <c r="B239" s="84"/>
      <c r="C239" s="84"/>
      <c r="D239" s="84"/>
      <c r="E239" s="84"/>
    </row>
    <row r="240" spans="1:5" x14ac:dyDescent="0.25">
      <c r="A240" s="84"/>
      <c r="B240" s="84"/>
      <c r="C240" s="84"/>
      <c r="D240" s="84"/>
      <c r="E240" s="84"/>
    </row>
    <row r="241" spans="1:5" x14ac:dyDescent="0.25">
      <c r="A241" s="84"/>
      <c r="B241" s="84"/>
      <c r="C241" s="84"/>
      <c r="D241" s="84"/>
      <c r="E241" s="84"/>
    </row>
    <row r="242" spans="1:5" x14ac:dyDescent="0.25">
      <c r="A242" s="84"/>
      <c r="B242" s="84"/>
      <c r="C242" s="84"/>
      <c r="D242" s="84"/>
      <c r="E242" s="84"/>
    </row>
    <row r="243" spans="1:5" x14ac:dyDescent="0.25">
      <c r="A243" s="84"/>
      <c r="B243" s="84"/>
      <c r="C243" s="84"/>
      <c r="D243" s="84"/>
      <c r="E243" s="84"/>
    </row>
    <row r="244" spans="1:5" x14ac:dyDescent="0.25">
      <c r="A244" s="84"/>
      <c r="B244" s="84"/>
      <c r="C244" s="84"/>
      <c r="D244" s="84"/>
      <c r="E244" s="84"/>
    </row>
    <row r="245" spans="1:5" x14ac:dyDescent="0.25">
      <c r="A245" s="84"/>
      <c r="B245" s="84"/>
      <c r="C245" s="84"/>
      <c r="D245" s="84"/>
      <c r="E245" s="84"/>
    </row>
    <row r="246" spans="1:5" x14ac:dyDescent="0.25">
      <c r="A246" s="84"/>
      <c r="B246" s="84"/>
      <c r="C246" s="84"/>
      <c r="D246" s="84"/>
      <c r="E246" s="84"/>
    </row>
    <row r="247" spans="1:5" x14ac:dyDescent="0.25">
      <c r="A247" s="84"/>
      <c r="B247" s="84"/>
      <c r="C247" s="84"/>
      <c r="D247" s="84"/>
      <c r="E247" s="84"/>
    </row>
    <row r="248" spans="1:5" x14ac:dyDescent="0.25">
      <c r="A248" s="84"/>
      <c r="B248" s="84"/>
      <c r="C248" s="84"/>
      <c r="D248" s="84"/>
      <c r="E248" s="84"/>
    </row>
    <row r="249" spans="1:5" x14ac:dyDescent="0.25">
      <c r="A249" s="84"/>
      <c r="B249" s="84"/>
      <c r="C249" s="84"/>
      <c r="D249" s="84"/>
      <c r="E249" s="84"/>
    </row>
    <row r="250" spans="1:5" x14ac:dyDescent="0.25">
      <c r="A250" s="84"/>
      <c r="B250" s="84"/>
      <c r="C250" s="84"/>
      <c r="D250" s="84"/>
      <c r="E250" s="84"/>
    </row>
    <row r="251" spans="1:5" x14ac:dyDescent="0.25">
      <c r="A251" s="84"/>
      <c r="B251" s="84"/>
      <c r="C251" s="84"/>
      <c r="D251" s="84"/>
      <c r="E251" s="84"/>
    </row>
    <row r="252" spans="1:5" x14ac:dyDescent="0.25">
      <c r="A252" s="84"/>
      <c r="B252" s="84"/>
      <c r="C252" s="84"/>
      <c r="D252" s="84"/>
      <c r="E252" s="84"/>
    </row>
    <row r="253" spans="1:5" x14ac:dyDescent="0.25">
      <c r="A253" s="84"/>
      <c r="B253" s="84"/>
      <c r="C253" s="84"/>
      <c r="D253" s="84"/>
      <c r="E253" s="84"/>
    </row>
    <row r="254" spans="1:5" x14ac:dyDescent="0.25">
      <c r="A254" s="84"/>
      <c r="B254" s="84"/>
      <c r="C254" s="84"/>
      <c r="D254" s="84"/>
      <c r="E254" s="84"/>
    </row>
    <row r="255" spans="1:5" x14ac:dyDescent="0.25">
      <c r="A255" s="84"/>
      <c r="B255" s="84"/>
      <c r="C255" s="84"/>
      <c r="D255" s="84"/>
      <c r="E255" s="84"/>
    </row>
    <row r="256" spans="1:5" x14ac:dyDescent="0.25">
      <c r="A256" s="84"/>
      <c r="B256" s="84"/>
      <c r="C256" s="84"/>
      <c r="D256" s="84"/>
      <c r="E256" s="84"/>
    </row>
    <row r="257" spans="1:5" x14ac:dyDescent="0.25">
      <c r="A257" s="84"/>
      <c r="B257" s="84"/>
      <c r="C257" s="84"/>
      <c r="D257" s="84"/>
      <c r="E257" s="84"/>
    </row>
    <row r="258" spans="1:5" x14ac:dyDescent="0.25">
      <c r="A258" s="84"/>
      <c r="B258" s="84"/>
      <c r="C258" s="84"/>
      <c r="D258" s="84"/>
      <c r="E258" s="84"/>
    </row>
    <row r="259" spans="1:5" x14ac:dyDescent="0.25">
      <c r="A259" s="84"/>
      <c r="B259" s="84"/>
      <c r="C259" s="84"/>
      <c r="D259" s="84"/>
      <c r="E259" s="84"/>
    </row>
    <row r="260" spans="1:5" x14ac:dyDescent="0.25">
      <c r="A260" s="84"/>
      <c r="B260" s="84"/>
      <c r="C260" s="84"/>
      <c r="D260" s="84"/>
      <c r="E260" s="84"/>
    </row>
    <row r="261" spans="1:5" x14ac:dyDescent="0.25">
      <c r="A261" s="84"/>
      <c r="B261" s="84"/>
      <c r="C261" s="84"/>
      <c r="D261" s="84"/>
      <c r="E261" s="84"/>
    </row>
    <row r="262" spans="1:5" x14ac:dyDescent="0.25">
      <c r="A262" s="84"/>
      <c r="B262" s="84"/>
      <c r="C262" s="84"/>
      <c r="D262" s="84"/>
      <c r="E262" s="84"/>
    </row>
    <row r="263" spans="1:5" x14ac:dyDescent="0.25">
      <c r="A263" s="84"/>
      <c r="B263" s="84"/>
      <c r="C263" s="84"/>
      <c r="D263" s="84"/>
      <c r="E263" s="84"/>
    </row>
    <row r="264" spans="1:5" x14ac:dyDescent="0.25">
      <c r="A264" s="84"/>
      <c r="B264" s="84"/>
      <c r="C264" s="84"/>
      <c r="D264" s="84"/>
      <c r="E264" s="84"/>
    </row>
    <row r="265" spans="1:5" x14ac:dyDescent="0.25">
      <c r="A265" s="84"/>
      <c r="B265" s="84"/>
      <c r="C265" s="84"/>
      <c r="D265" s="84"/>
      <c r="E265" s="84"/>
    </row>
    <row r="266" spans="1:5" x14ac:dyDescent="0.25">
      <c r="A266" s="84"/>
      <c r="B266" s="84"/>
      <c r="C266" s="84"/>
      <c r="D266" s="84"/>
      <c r="E266" s="84"/>
    </row>
    <row r="267" spans="1:5" x14ac:dyDescent="0.25">
      <c r="A267" s="84"/>
      <c r="B267" s="84"/>
      <c r="C267" s="84"/>
      <c r="D267" s="84"/>
      <c r="E267" s="84"/>
    </row>
    <row r="268" spans="1:5" x14ac:dyDescent="0.25">
      <c r="A268" s="84"/>
      <c r="B268" s="84"/>
      <c r="C268" s="84"/>
      <c r="D268" s="84"/>
      <c r="E268" s="84"/>
    </row>
    <row r="269" spans="1:5" x14ac:dyDescent="0.25">
      <c r="A269" s="84"/>
      <c r="B269" s="84"/>
      <c r="C269" s="84"/>
      <c r="D269" s="84"/>
      <c r="E269" s="84"/>
    </row>
    <row r="270" spans="1:5" x14ac:dyDescent="0.25">
      <c r="A270" s="84"/>
      <c r="B270" s="84"/>
      <c r="C270" s="84"/>
      <c r="D270" s="84"/>
      <c r="E270" s="84"/>
    </row>
    <row r="271" spans="1:5" x14ac:dyDescent="0.25">
      <c r="A271" s="84"/>
      <c r="B271" s="84"/>
      <c r="C271" s="84"/>
      <c r="D271" s="84"/>
      <c r="E271" s="84"/>
    </row>
    <row r="272" spans="1:5" x14ac:dyDescent="0.25">
      <c r="A272" s="84"/>
      <c r="B272" s="84"/>
      <c r="C272" s="84"/>
      <c r="D272" s="84"/>
      <c r="E272" s="84"/>
    </row>
    <row r="273" spans="1:5" x14ac:dyDescent="0.25">
      <c r="A273" s="84"/>
      <c r="B273" s="84"/>
      <c r="C273" s="84"/>
      <c r="D273" s="84"/>
      <c r="E273" s="84"/>
    </row>
    <row r="274" spans="1:5" x14ac:dyDescent="0.25">
      <c r="A274" s="84"/>
      <c r="B274" s="84"/>
      <c r="C274" s="84"/>
      <c r="D274" s="84"/>
      <c r="E274" s="84"/>
    </row>
    <row r="275" spans="1:5" x14ac:dyDescent="0.25">
      <c r="A275" s="84"/>
      <c r="B275" s="84"/>
      <c r="C275" s="84"/>
      <c r="D275" s="84"/>
      <c r="E275" s="84"/>
    </row>
    <row r="276" spans="1:5" x14ac:dyDescent="0.25">
      <c r="A276" s="84"/>
      <c r="B276" s="84"/>
      <c r="C276" s="84"/>
      <c r="D276" s="84"/>
      <c r="E276" s="84"/>
    </row>
    <row r="277" spans="1:5" x14ac:dyDescent="0.25">
      <c r="A277" s="84"/>
      <c r="B277" s="84"/>
      <c r="C277" s="84"/>
      <c r="D277" s="84"/>
      <c r="E277" s="84"/>
    </row>
    <row r="278" spans="1:5" x14ac:dyDescent="0.25">
      <c r="A278" s="84"/>
      <c r="B278" s="84"/>
      <c r="C278" s="84"/>
      <c r="D278" s="84"/>
      <c r="E278" s="84"/>
    </row>
    <row r="279" spans="1:5" x14ac:dyDescent="0.25">
      <c r="A279" s="84"/>
      <c r="B279" s="84"/>
      <c r="C279" s="84"/>
      <c r="D279" s="84"/>
      <c r="E279" s="84"/>
    </row>
    <row r="280" spans="1:5" x14ac:dyDescent="0.25">
      <c r="A280" s="84"/>
      <c r="B280" s="84"/>
      <c r="C280" s="84"/>
      <c r="D280" s="84"/>
      <c r="E280" s="84"/>
    </row>
    <row r="281" spans="1:5" x14ac:dyDescent="0.25">
      <c r="A281" s="84"/>
      <c r="B281" s="84"/>
      <c r="C281" s="84"/>
      <c r="D281" s="84"/>
      <c r="E281" s="84"/>
    </row>
    <row r="282" spans="1:5" x14ac:dyDescent="0.25">
      <c r="A282" s="84"/>
      <c r="B282" s="84"/>
      <c r="C282" s="84"/>
      <c r="D282" s="84"/>
      <c r="E282" s="84"/>
    </row>
    <row r="283" spans="1:5" x14ac:dyDescent="0.25">
      <c r="A283" s="84"/>
      <c r="B283" s="84"/>
      <c r="C283" s="84"/>
      <c r="D283" s="84"/>
      <c r="E283" s="84"/>
    </row>
    <row r="284" spans="1:5" x14ac:dyDescent="0.25">
      <c r="A284" s="84"/>
      <c r="B284" s="84"/>
      <c r="C284" s="84"/>
      <c r="D284" s="84"/>
      <c r="E284" s="84"/>
    </row>
    <row r="285" spans="1:5" x14ac:dyDescent="0.25">
      <c r="A285" s="84"/>
      <c r="B285" s="84"/>
      <c r="C285" s="84"/>
      <c r="D285" s="84"/>
      <c r="E285" s="84"/>
    </row>
    <row r="286" spans="1:5" x14ac:dyDescent="0.25">
      <c r="A286" s="84"/>
      <c r="B286" s="84"/>
      <c r="C286" s="84"/>
      <c r="D286" s="84"/>
      <c r="E286" s="84"/>
    </row>
    <row r="287" spans="1:5" x14ac:dyDescent="0.25">
      <c r="A287" s="84"/>
      <c r="B287" s="84"/>
      <c r="C287" s="84"/>
      <c r="D287" s="84"/>
      <c r="E287" s="84"/>
    </row>
    <row r="288" spans="1:5" x14ac:dyDescent="0.25">
      <c r="A288" s="84"/>
      <c r="B288" s="84"/>
      <c r="C288" s="84"/>
      <c r="D288" s="84"/>
      <c r="E288" s="84"/>
    </row>
    <row r="289" spans="1:5" x14ac:dyDescent="0.25">
      <c r="A289" s="84"/>
      <c r="B289" s="84"/>
      <c r="C289" s="84"/>
      <c r="D289" s="84"/>
      <c r="E289" s="84"/>
    </row>
    <row r="290" spans="1:5" x14ac:dyDescent="0.25">
      <c r="A290" s="84"/>
      <c r="B290" s="84"/>
      <c r="C290" s="84"/>
      <c r="D290" s="84"/>
      <c r="E290" s="84"/>
    </row>
    <row r="291" spans="1:5" x14ac:dyDescent="0.25">
      <c r="A291" s="84"/>
      <c r="B291" s="84"/>
      <c r="C291" s="84"/>
      <c r="D291" s="84"/>
      <c r="E291" s="84"/>
    </row>
    <row r="292" spans="1:5" x14ac:dyDescent="0.25">
      <c r="A292" s="84"/>
      <c r="B292" s="84"/>
      <c r="C292" s="84"/>
      <c r="D292" s="84"/>
      <c r="E292" s="84"/>
    </row>
    <row r="293" spans="1:5" x14ac:dyDescent="0.25">
      <c r="A293" s="84"/>
      <c r="B293" s="84"/>
      <c r="C293" s="84"/>
      <c r="D293" s="84"/>
      <c r="E293" s="84"/>
    </row>
    <row r="294" spans="1:5" x14ac:dyDescent="0.25">
      <c r="A294" s="84"/>
      <c r="B294" s="84"/>
      <c r="C294" s="84"/>
      <c r="D294" s="84"/>
      <c r="E294" s="84"/>
    </row>
    <row r="295" spans="1:5" x14ac:dyDescent="0.25">
      <c r="A295" s="84"/>
      <c r="B295" s="84"/>
      <c r="C295" s="84"/>
      <c r="D295" s="84"/>
      <c r="E295" s="84"/>
    </row>
    <row r="296" spans="1:5" x14ac:dyDescent="0.25">
      <c r="A296" s="84"/>
      <c r="B296" s="84"/>
      <c r="C296" s="84"/>
      <c r="D296" s="84"/>
      <c r="E296" s="84"/>
    </row>
    <row r="297" spans="1:5" x14ac:dyDescent="0.25">
      <c r="A297" s="84"/>
      <c r="B297" s="84"/>
      <c r="C297" s="84"/>
      <c r="D297" s="84"/>
      <c r="E297" s="84"/>
    </row>
    <row r="298" spans="1:5" x14ac:dyDescent="0.25">
      <c r="A298" s="84"/>
      <c r="B298" s="84"/>
      <c r="C298" s="84"/>
      <c r="D298" s="84"/>
      <c r="E298" s="84"/>
    </row>
    <row r="299" spans="1:5" x14ac:dyDescent="0.25">
      <c r="A299" s="84"/>
      <c r="B299" s="84"/>
      <c r="C299" s="84"/>
      <c r="D299" s="84"/>
      <c r="E299" s="84"/>
    </row>
    <row r="300" spans="1:5" x14ac:dyDescent="0.25">
      <c r="A300" s="84"/>
      <c r="B300" s="84"/>
      <c r="C300" s="84"/>
      <c r="D300" s="84"/>
      <c r="E300" s="84"/>
    </row>
    <row r="301" spans="1:5" x14ac:dyDescent="0.25">
      <c r="A301" s="84"/>
      <c r="B301" s="84"/>
      <c r="C301" s="84"/>
      <c r="D301" s="84"/>
      <c r="E301" s="84"/>
    </row>
    <row r="302" spans="1:5" x14ac:dyDescent="0.25">
      <c r="A302" s="84"/>
      <c r="B302" s="84"/>
      <c r="C302" s="84"/>
      <c r="D302" s="84"/>
      <c r="E302" s="84"/>
    </row>
    <row r="303" spans="1:5" x14ac:dyDescent="0.25">
      <c r="A303" s="84"/>
      <c r="B303" s="84"/>
      <c r="C303" s="84"/>
      <c r="D303" s="84"/>
      <c r="E303" s="84"/>
    </row>
    <row r="304" spans="1:5" x14ac:dyDescent="0.25">
      <c r="A304" s="84"/>
      <c r="B304" s="84"/>
      <c r="C304" s="84"/>
      <c r="D304" s="84"/>
      <c r="E304" s="84"/>
    </row>
    <row r="305" spans="1:5" x14ac:dyDescent="0.25">
      <c r="A305" s="84"/>
      <c r="B305" s="84"/>
      <c r="C305" s="84"/>
      <c r="D305" s="84"/>
      <c r="E305" s="84"/>
    </row>
    <row r="306" spans="1:5" x14ac:dyDescent="0.25">
      <c r="A306" s="84"/>
      <c r="B306" s="84"/>
      <c r="C306" s="84"/>
      <c r="D306" s="84"/>
      <c r="E306" s="84"/>
    </row>
    <row r="307" spans="1:5" x14ac:dyDescent="0.25">
      <c r="A307" s="84"/>
      <c r="B307" s="84"/>
      <c r="C307" s="84"/>
      <c r="D307" s="84"/>
      <c r="E307" s="84"/>
    </row>
    <row r="308" spans="1:5" x14ac:dyDescent="0.25">
      <c r="A308" s="84"/>
      <c r="B308" s="84"/>
      <c r="C308" s="84"/>
      <c r="D308" s="84"/>
      <c r="E308" s="84"/>
    </row>
    <row r="309" spans="1:5" x14ac:dyDescent="0.25">
      <c r="A309" s="84"/>
      <c r="B309" s="84"/>
      <c r="C309" s="84"/>
      <c r="D309" s="84"/>
      <c r="E309" s="84"/>
    </row>
    <row r="310" spans="1:5" x14ac:dyDescent="0.25">
      <c r="A310" s="84"/>
      <c r="B310" s="84"/>
      <c r="C310" s="84"/>
      <c r="D310" s="84"/>
      <c r="E310" s="84"/>
    </row>
    <row r="311" spans="1:5" x14ac:dyDescent="0.25">
      <c r="A311" s="84"/>
      <c r="B311" s="84"/>
      <c r="C311" s="84"/>
      <c r="D311" s="84"/>
      <c r="E311" s="84"/>
    </row>
    <row r="312" spans="1:5" x14ac:dyDescent="0.25">
      <c r="A312" s="84"/>
      <c r="B312" s="84"/>
      <c r="C312" s="84"/>
      <c r="D312" s="84"/>
      <c r="E312" s="84"/>
    </row>
    <row r="313" spans="1:5" x14ac:dyDescent="0.25">
      <c r="A313" s="84"/>
      <c r="B313" s="84"/>
      <c r="C313" s="84"/>
      <c r="D313" s="84"/>
      <c r="E313" s="84"/>
    </row>
    <row r="314" spans="1:5" x14ac:dyDescent="0.25">
      <c r="A314" s="84"/>
      <c r="B314" s="84"/>
      <c r="C314" s="84"/>
      <c r="D314" s="84"/>
      <c r="E314" s="84"/>
    </row>
    <row r="315" spans="1:5" x14ac:dyDescent="0.25">
      <c r="A315" s="84"/>
      <c r="B315" s="84"/>
      <c r="C315" s="84"/>
      <c r="D315" s="84"/>
      <c r="E315" s="84"/>
    </row>
    <row r="316" spans="1:5" x14ac:dyDescent="0.25">
      <c r="A316" s="84"/>
      <c r="B316" s="84"/>
      <c r="C316" s="84"/>
      <c r="D316" s="84"/>
      <c r="E316" s="84"/>
    </row>
    <row r="317" spans="1:5" x14ac:dyDescent="0.25">
      <c r="A317" s="84"/>
      <c r="B317" s="84"/>
      <c r="C317" s="84"/>
      <c r="D317" s="84"/>
      <c r="E317" s="84"/>
    </row>
    <row r="318" spans="1:5" x14ac:dyDescent="0.25">
      <c r="A318" s="84"/>
      <c r="B318" s="84"/>
      <c r="C318" s="84"/>
      <c r="D318" s="84"/>
      <c r="E318" s="84"/>
    </row>
    <row r="319" spans="1:5" x14ac:dyDescent="0.25">
      <c r="A319" s="84"/>
      <c r="B319" s="84"/>
      <c r="C319" s="84"/>
      <c r="D319" s="84"/>
      <c r="E319" s="84"/>
    </row>
    <row r="320" spans="1:5" x14ac:dyDescent="0.25">
      <c r="A320" s="84"/>
      <c r="B320" s="84"/>
      <c r="C320" s="84"/>
      <c r="D320" s="84"/>
      <c r="E320" s="84"/>
    </row>
    <row r="321" spans="1:5" x14ac:dyDescent="0.25">
      <c r="A321" s="84"/>
      <c r="B321" s="84"/>
      <c r="C321" s="84"/>
      <c r="D321" s="84"/>
      <c r="E321" s="84"/>
    </row>
    <row r="322" spans="1:5" x14ac:dyDescent="0.25">
      <c r="A322" s="84"/>
      <c r="B322" s="84"/>
      <c r="C322" s="84"/>
      <c r="D322" s="84"/>
      <c r="E322" s="84"/>
    </row>
    <row r="323" spans="1:5" x14ac:dyDescent="0.25">
      <c r="A323" s="84"/>
      <c r="B323" s="84"/>
      <c r="C323" s="84"/>
      <c r="D323" s="84"/>
      <c r="E323" s="84"/>
    </row>
    <row r="324" spans="1:5" x14ac:dyDescent="0.25">
      <c r="A324" s="84"/>
      <c r="B324" s="84"/>
      <c r="C324" s="84"/>
      <c r="D324" s="84"/>
      <c r="E324" s="84"/>
    </row>
    <row r="325" spans="1:5" x14ac:dyDescent="0.25">
      <c r="A325" s="84"/>
      <c r="B325" s="84"/>
      <c r="C325" s="84"/>
      <c r="D325" s="84"/>
      <c r="E325" s="84"/>
    </row>
    <row r="326" spans="1:5" x14ac:dyDescent="0.25">
      <c r="A326" s="84"/>
      <c r="B326" s="84"/>
      <c r="C326" s="84"/>
      <c r="D326" s="84"/>
      <c r="E326" s="84"/>
    </row>
    <row r="327" spans="1:5" x14ac:dyDescent="0.25">
      <c r="A327" s="84"/>
      <c r="B327" s="84"/>
      <c r="C327" s="84"/>
      <c r="D327" s="84"/>
      <c r="E327" s="84"/>
    </row>
    <row r="328" spans="1:5" x14ac:dyDescent="0.25">
      <c r="A328" s="84"/>
      <c r="B328" s="84"/>
      <c r="C328" s="84"/>
      <c r="D328" s="84"/>
      <c r="E328" s="84"/>
    </row>
    <row r="329" spans="1:5" x14ac:dyDescent="0.25">
      <c r="A329" s="84"/>
      <c r="B329" s="84"/>
      <c r="C329" s="84"/>
      <c r="D329" s="84"/>
      <c r="E329" s="84"/>
    </row>
    <row r="330" spans="1:5" x14ac:dyDescent="0.25">
      <c r="A330" s="84"/>
      <c r="B330" s="84"/>
      <c r="C330" s="84"/>
      <c r="D330" s="84"/>
      <c r="E330" s="84"/>
    </row>
    <row r="331" spans="1:5" x14ac:dyDescent="0.25">
      <c r="A331" s="84"/>
      <c r="B331" s="84"/>
      <c r="C331" s="84"/>
      <c r="D331" s="84"/>
      <c r="E331" s="84"/>
    </row>
    <row r="332" spans="1:5" x14ac:dyDescent="0.25">
      <c r="A332" s="84"/>
      <c r="B332" s="84"/>
      <c r="C332" s="84"/>
      <c r="D332" s="84"/>
      <c r="E332" s="84"/>
    </row>
    <row r="333" spans="1:5" x14ac:dyDescent="0.25">
      <c r="A333" s="84"/>
      <c r="B333" s="84"/>
      <c r="C333" s="84"/>
      <c r="D333" s="84"/>
      <c r="E333" s="84"/>
    </row>
    <row r="334" spans="1:5" x14ac:dyDescent="0.25">
      <c r="A334" s="84"/>
      <c r="B334" s="84"/>
      <c r="C334" s="84"/>
      <c r="D334" s="84"/>
      <c r="E334" s="84"/>
    </row>
    <row r="335" spans="1:5" x14ac:dyDescent="0.25">
      <c r="A335" s="84"/>
      <c r="B335" s="84"/>
      <c r="C335" s="84"/>
      <c r="D335" s="84"/>
      <c r="E335" s="84"/>
    </row>
    <row r="336" spans="1:5" x14ac:dyDescent="0.25">
      <c r="A336" s="84"/>
      <c r="B336" s="84"/>
      <c r="C336" s="84"/>
      <c r="D336" s="84"/>
      <c r="E336" s="84"/>
    </row>
    <row r="337" spans="1:5" x14ac:dyDescent="0.25">
      <c r="A337" s="84"/>
      <c r="B337" s="84"/>
      <c r="C337" s="84"/>
      <c r="D337" s="84"/>
      <c r="E337" s="84"/>
    </row>
    <row r="338" spans="1:5" x14ac:dyDescent="0.25">
      <c r="A338" s="84"/>
      <c r="B338" s="84"/>
      <c r="C338" s="84"/>
      <c r="D338" s="84"/>
      <c r="E338" s="84"/>
    </row>
    <row r="339" spans="1:5" x14ac:dyDescent="0.25">
      <c r="A339" s="84"/>
      <c r="B339" s="84"/>
      <c r="C339" s="84"/>
      <c r="D339" s="84"/>
      <c r="E339" s="84"/>
    </row>
    <row r="340" spans="1:5" x14ac:dyDescent="0.25">
      <c r="A340" s="84"/>
      <c r="B340" s="84"/>
      <c r="C340" s="84"/>
      <c r="D340" s="84"/>
      <c r="E340" s="84"/>
    </row>
    <row r="341" spans="1:5" x14ac:dyDescent="0.25">
      <c r="A341" s="84"/>
      <c r="B341" s="84"/>
      <c r="C341" s="84"/>
      <c r="D341" s="84"/>
      <c r="E341" s="84"/>
    </row>
    <row r="342" spans="1:5" x14ac:dyDescent="0.25">
      <c r="A342" s="84"/>
      <c r="B342" s="84"/>
      <c r="C342" s="84"/>
      <c r="D342" s="84"/>
      <c r="E342" s="84"/>
    </row>
    <row r="343" spans="1:5" x14ac:dyDescent="0.25">
      <c r="A343" s="84"/>
      <c r="B343" s="84"/>
      <c r="C343" s="84"/>
      <c r="D343" s="84"/>
      <c r="E343" s="84"/>
    </row>
    <row r="344" spans="1:5" x14ac:dyDescent="0.25">
      <c r="A344" s="84"/>
      <c r="B344" s="84"/>
      <c r="C344" s="84"/>
      <c r="D344" s="84"/>
      <c r="E344" s="84"/>
    </row>
    <row r="345" spans="1:5" x14ac:dyDescent="0.25">
      <c r="A345" s="84"/>
      <c r="B345" s="84"/>
      <c r="C345" s="84"/>
      <c r="D345" s="84"/>
      <c r="E345" s="84"/>
    </row>
    <row r="346" spans="1:5" x14ac:dyDescent="0.25">
      <c r="A346" s="84"/>
      <c r="B346" s="84"/>
      <c r="C346" s="84"/>
      <c r="D346" s="84"/>
      <c r="E346" s="84"/>
    </row>
    <row r="347" spans="1:5" x14ac:dyDescent="0.25">
      <c r="A347" s="84"/>
      <c r="B347" s="84"/>
      <c r="C347" s="84"/>
      <c r="D347" s="84"/>
      <c r="E347" s="84"/>
    </row>
    <row r="348" spans="1:5" x14ac:dyDescent="0.25">
      <c r="A348" s="84"/>
      <c r="B348" s="84"/>
      <c r="C348" s="84"/>
      <c r="D348" s="84"/>
      <c r="E348" s="84"/>
    </row>
    <row r="349" spans="1:5" x14ac:dyDescent="0.25">
      <c r="A349" s="84"/>
      <c r="B349" s="84"/>
      <c r="C349" s="84"/>
      <c r="D349" s="84"/>
      <c r="E349" s="84"/>
    </row>
    <row r="350" spans="1:5" x14ac:dyDescent="0.25">
      <c r="A350" s="84"/>
      <c r="B350" s="84"/>
      <c r="C350" s="84"/>
      <c r="D350" s="84"/>
      <c r="E350" s="84"/>
    </row>
    <row r="351" spans="1:5" x14ac:dyDescent="0.25">
      <c r="A351" s="84"/>
      <c r="B351" s="84"/>
      <c r="C351" s="84"/>
      <c r="D351" s="84"/>
      <c r="E351" s="84"/>
    </row>
    <row r="352" spans="1:5" x14ac:dyDescent="0.25">
      <c r="A352" s="84"/>
      <c r="B352" s="84"/>
      <c r="C352" s="84"/>
      <c r="D352" s="84"/>
      <c r="E352" s="84"/>
    </row>
    <row r="353" spans="1:5" x14ac:dyDescent="0.25">
      <c r="A353" s="84"/>
      <c r="B353" s="84"/>
      <c r="C353" s="84"/>
      <c r="D353" s="84"/>
      <c r="E353" s="84"/>
    </row>
    <row r="354" spans="1:5" x14ac:dyDescent="0.25">
      <c r="A354" s="84"/>
      <c r="B354" s="84"/>
      <c r="C354" s="84"/>
      <c r="D354" s="84"/>
      <c r="E354" s="84"/>
    </row>
    <row r="355" spans="1:5" x14ac:dyDescent="0.25">
      <c r="A355" s="84"/>
      <c r="B355" s="84"/>
      <c r="C355" s="84"/>
      <c r="D355" s="84"/>
      <c r="E355" s="84"/>
    </row>
    <row r="356" spans="1:5" x14ac:dyDescent="0.25">
      <c r="A356" s="84"/>
      <c r="B356" s="84"/>
      <c r="C356" s="84"/>
      <c r="D356" s="84"/>
      <c r="E356" s="84"/>
    </row>
    <row r="357" spans="1:5" x14ac:dyDescent="0.25">
      <c r="A357" s="84"/>
      <c r="B357" s="84"/>
      <c r="C357" s="84"/>
      <c r="D357" s="84"/>
      <c r="E357" s="84"/>
    </row>
    <row r="358" spans="1:5" x14ac:dyDescent="0.25">
      <c r="A358" s="84"/>
      <c r="B358" s="84"/>
      <c r="C358" s="84"/>
      <c r="D358" s="84"/>
      <c r="E358" s="84"/>
    </row>
    <row r="359" spans="1:5" x14ac:dyDescent="0.25">
      <c r="A359" s="84"/>
      <c r="B359" s="84"/>
      <c r="C359" s="84"/>
      <c r="D359" s="84"/>
      <c r="E359" s="84"/>
    </row>
    <row r="360" spans="1:5" x14ac:dyDescent="0.25">
      <c r="A360" s="84"/>
      <c r="B360" s="84"/>
      <c r="C360" s="84"/>
      <c r="D360" s="84"/>
      <c r="E360" s="84"/>
    </row>
    <row r="361" spans="1:5" x14ac:dyDescent="0.25">
      <c r="A361" s="84"/>
      <c r="B361" s="84"/>
      <c r="C361" s="84"/>
      <c r="D361" s="84"/>
      <c r="E361" s="84"/>
    </row>
    <row r="362" spans="1:5" x14ac:dyDescent="0.25">
      <c r="A362" s="84"/>
      <c r="B362" s="84"/>
      <c r="C362" s="84"/>
      <c r="D362" s="84"/>
      <c r="E362" s="84"/>
    </row>
    <row r="363" spans="1:5" x14ac:dyDescent="0.25">
      <c r="A363" s="84"/>
      <c r="B363" s="84"/>
      <c r="C363" s="84"/>
      <c r="D363" s="84"/>
      <c r="E363" s="84"/>
    </row>
    <row r="364" spans="1:5" x14ac:dyDescent="0.25">
      <c r="A364" s="84"/>
      <c r="B364" s="84"/>
      <c r="C364" s="84"/>
      <c r="D364" s="84"/>
      <c r="E364" s="84"/>
    </row>
    <row r="365" spans="1:5" x14ac:dyDescent="0.25">
      <c r="A365" s="84"/>
      <c r="B365" s="84"/>
      <c r="C365" s="84"/>
      <c r="D365" s="84"/>
      <c r="E365" s="84"/>
    </row>
    <row r="366" spans="1:5" x14ac:dyDescent="0.25">
      <c r="A366" s="84"/>
      <c r="B366" s="84"/>
      <c r="C366" s="84"/>
      <c r="D366" s="84"/>
      <c r="E366" s="84"/>
    </row>
    <row r="367" spans="1:5" x14ac:dyDescent="0.25">
      <c r="A367" s="84"/>
      <c r="B367" s="84"/>
      <c r="C367" s="84"/>
      <c r="D367" s="84"/>
      <c r="E367" s="84"/>
    </row>
    <row r="368" spans="1:5" x14ac:dyDescent="0.25">
      <c r="A368" s="84"/>
      <c r="B368" s="84"/>
      <c r="C368" s="84"/>
      <c r="D368" s="84"/>
      <c r="E368" s="84"/>
    </row>
    <row r="369" spans="1:5" x14ac:dyDescent="0.25">
      <c r="A369" s="84"/>
      <c r="B369" s="84"/>
      <c r="C369" s="84"/>
      <c r="D369" s="84"/>
      <c r="E369" s="84"/>
    </row>
    <row r="370" spans="1:5" x14ac:dyDescent="0.25">
      <c r="A370" s="84"/>
      <c r="B370" s="84"/>
      <c r="C370" s="84"/>
      <c r="D370" s="84"/>
      <c r="E370" s="84"/>
    </row>
    <row r="371" spans="1:5" x14ac:dyDescent="0.25">
      <c r="A371" s="84"/>
      <c r="B371" s="84"/>
      <c r="C371" s="84"/>
      <c r="D371" s="84"/>
      <c r="E371" s="84"/>
    </row>
    <row r="372" spans="1:5" x14ac:dyDescent="0.25">
      <c r="A372" s="84"/>
      <c r="B372" s="84"/>
      <c r="C372" s="84"/>
      <c r="D372" s="84"/>
      <c r="E372" s="84"/>
    </row>
    <row r="373" spans="1:5" x14ac:dyDescent="0.25">
      <c r="A373" s="84"/>
      <c r="B373" s="84"/>
      <c r="C373" s="84"/>
      <c r="D373" s="84"/>
      <c r="E373" s="84"/>
    </row>
    <row r="374" spans="1:5" x14ac:dyDescent="0.25">
      <c r="A374" s="84"/>
      <c r="B374" s="84"/>
      <c r="C374" s="84"/>
      <c r="D374" s="84"/>
      <c r="E374" s="84"/>
    </row>
  </sheetData>
  <sheetProtection password="80BB" sheet="1" objects="1" scenarios="1"/>
  <mergeCells count="9">
    <mergeCell ref="M106:Q106"/>
    <mergeCell ref="A1:E1"/>
    <mergeCell ref="A2:E2"/>
    <mergeCell ref="A101:E101"/>
    <mergeCell ref="K101:O101"/>
    <mergeCell ref="I37:K37"/>
    <mergeCell ref="L55:N55"/>
    <mergeCell ref="L45:P45"/>
    <mergeCell ref="L56:S5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indowProtection="1" workbookViewId="0">
      <selection activeCell="B8" sqref="B8"/>
    </sheetView>
  </sheetViews>
  <sheetFormatPr defaultRowHeight="15" x14ac:dyDescent="0.25"/>
  <cols>
    <col min="1" max="1" width="29" style="63" bestFit="1" customWidth="1"/>
    <col min="2" max="2" width="49.85546875" style="63" bestFit="1" customWidth="1"/>
    <col min="3" max="6" width="9.140625" style="63"/>
    <col min="7" max="7" width="13.7109375" style="63" bestFit="1" customWidth="1"/>
    <col min="8" max="16384" width="9.140625" style="63"/>
  </cols>
  <sheetData>
    <row r="1" spans="1:8" x14ac:dyDescent="0.25">
      <c r="A1" s="282"/>
      <c r="B1" s="283" t="s">
        <v>140</v>
      </c>
      <c r="C1" s="284"/>
      <c r="D1" s="284"/>
      <c r="E1" s="284"/>
      <c r="F1" s="284"/>
      <c r="G1" s="284"/>
      <c r="H1" s="284"/>
    </row>
    <row r="2" spans="1:8" x14ac:dyDescent="0.25">
      <c r="A2" s="285"/>
      <c r="B2" s="74" t="s">
        <v>147</v>
      </c>
      <c r="C2" s="74"/>
      <c r="D2" s="74"/>
      <c r="E2" s="74"/>
      <c r="F2" s="74"/>
      <c r="G2" s="74"/>
      <c r="H2" s="74"/>
    </row>
    <row r="3" spans="1:8" x14ac:dyDescent="0.25">
      <c r="A3" s="285"/>
      <c r="B3" s="74" t="s">
        <v>137</v>
      </c>
      <c r="C3" s="74"/>
      <c r="D3" s="74"/>
      <c r="E3" s="74"/>
      <c r="F3" s="74"/>
      <c r="G3" s="74"/>
      <c r="H3" s="74"/>
    </row>
    <row r="4" spans="1:8" x14ac:dyDescent="0.25">
      <c r="A4" s="285"/>
      <c r="B4" s="286">
        <f>Techniek!C84</f>
        <v>0</v>
      </c>
      <c r="C4" s="287">
        <f>Rekentool!D10</f>
        <v>0</v>
      </c>
      <c r="D4" s="74"/>
      <c r="E4" s="74"/>
      <c r="F4" s="74"/>
      <c r="G4" s="74"/>
      <c r="H4" s="74"/>
    </row>
    <row r="5" spans="1:8" x14ac:dyDescent="0.25">
      <c r="A5" s="285"/>
      <c r="B5" s="286"/>
      <c r="C5" s="287"/>
      <c r="D5" s="74"/>
      <c r="E5" s="74"/>
      <c r="F5" s="74"/>
      <c r="G5" s="74"/>
      <c r="H5" s="74"/>
    </row>
    <row r="6" spans="1:8" x14ac:dyDescent="0.25">
      <c r="A6" s="285"/>
      <c r="B6" s="324" t="s">
        <v>223</v>
      </c>
      <c r="C6" s="324"/>
      <c r="D6" s="74"/>
      <c r="E6" s="74"/>
      <c r="F6" s="74"/>
      <c r="G6" s="74"/>
      <c r="H6" s="74"/>
    </row>
    <row r="7" spans="1:8" x14ac:dyDescent="0.25">
      <c r="A7" s="285"/>
      <c r="B7" s="324" t="s">
        <v>137</v>
      </c>
      <c r="C7" s="324"/>
      <c r="D7" s="74"/>
      <c r="E7" s="74"/>
      <c r="F7" s="74"/>
      <c r="G7" s="74"/>
      <c r="H7" s="74"/>
    </row>
    <row r="8" spans="1:8" x14ac:dyDescent="0.25">
      <c r="A8" s="285"/>
      <c r="B8" s="325">
        <f>Techniek!C95</f>
        <v>0</v>
      </c>
      <c r="C8" s="326">
        <f>Techniek!B95</f>
        <v>0</v>
      </c>
      <c r="D8" s="74"/>
      <c r="E8" s="74"/>
      <c r="F8" s="74"/>
      <c r="G8" s="74"/>
      <c r="H8" s="74"/>
    </row>
    <row r="9" spans="1:8" x14ac:dyDescent="0.25">
      <c r="A9" s="285"/>
      <c r="B9" s="325"/>
      <c r="C9" s="326"/>
      <c r="D9" s="74"/>
      <c r="E9" s="74"/>
      <c r="F9" s="74"/>
      <c r="G9" s="74"/>
      <c r="H9" s="74"/>
    </row>
    <row r="10" spans="1:8" x14ac:dyDescent="0.25">
      <c r="A10" s="285"/>
      <c r="B10" s="324" t="s">
        <v>224</v>
      </c>
      <c r="C10" s="324"/>
      <c r="D10" s="74"/>
      <c r="E10" s="74"/>
      <c r="F10" s="74"/>
      <c r="G10" s="74"/>
      <c r="H10" s="74"/>
    </row>
    <row r="11" spans="1:8" x14ac:dyDescent="0.25">
      <c r="A11" s="285"/>
      <c r="B11" s="324" t="s">
        <v>137</v>
      </c>
      <c r="C11" s="324"/>
      <c r="D11" s="74"/>
      <c r="E11" s="74"/>
      <c r="F11" s="74"/>
      <c r="G11" s="74"/>
      <c r="H11" s="74"/>
    </row>
    <row r="12" spans="1:8" x14ac:dyDescent="0.25">
      <c r="A12" s="285"/>
      <c r="B12" s="325">
        <f>Techniek!C99</f>
        <v>0</v>
      </c>
      <c r="C12" s="326">
        <f>Techniek!B99</f>
        <v>0</v>
      </c>
      <c r="D12" s="74"/>
      <c r="E12" s="74"/>
      <c r="F12" s="74"/>
      <c r="G12" s="74"/>
      <c r="H12" s="74"/>
    </row>
    <row r="13" spans="1:8" x14ac:dyDescent="0.25">
      <c r="A13" s="282"/>
    </row>
    <row r="14" spans="1:8" x14ac:dyDescent="0.25">
      <c r="A14" s="285"/>
      <c r="B14" s="74" t="s">
        <v>141</v>
      </c>
      <c r="C14" s="74"/>
      <c r="D14" s="74"/>
      <c r="E14" s="74"/>
      <c r="F14" s="74"/>
      <c r="G14" s="74" t="s">
        <v>142</v>
      </c>
      <c r="H14" s="74"/>
    </row>
    <row r="15" spans="1:8" x14ac:dyDescent="0.25">
      <c r="A15" s="285"/>
      <c r="B15" s="74" t="s">
        <v>137</v>
      </c>
      <c r="C15" s="74" t="s">
        <v>145</v>
      </c>
      <c r="D15" s="288"/>
      <c r="E15" s="288"/>
      <c r="F15" s="288"/>
      <c r="G15" s="74" t="s">
        <v>137</v>
      </c>
      <c r="H15" s="74" t="s">
        <v>138</v>
      </c>
    </row>
    <row r="16" spans="1:8" x14ac:dyDescent="0.25">
      <c r="A16" s="285"/>
      <c r="B16" s="289" t="str">
        <f>IF(AND(OR(Rekentool!$D$27="nee",Rekentool!$D$27="nvt"),OR(Rekentool!$D$28="nee",Rekentool!$D$28="nvt"),OR(Rekentool!$D$29="nee",Rekentool!$D$29="nvt"),OR(Rekentool!$D$33="nee",Rekentool!$D$33="nvt"),Rekentool!$D$34="nee",Rekentool!$D$10&gt;0),Techniek!C104,"-")</f>
        <v>-</v>
      </c>
      <c r="C16" s="289" t="str">
        <f>IF(AND(OR(Rekentool!$D$27="nee",Rekentool!$D$27="nvt"),OR(Rekentool!$D$28="nee",Rekentool!$D$28="nvt"),OR(Rekentool!$D$29="nee",Rekentool!$D$29="nvt"),OR(Rekentool!$D$33="nee",Rekentool!$D$33="nvt"),Rekentool!$D$34="nee",Rekentool!$D$10&gt;0),Techniek!D104,"-")</f>
        <v>-</v>
      </c>
      <c r="D16" s="74"/>
      <c r="E16" s="74"/>
      <c r="F16" s="74"/>
      <c r="G16" s="289" t="str">
        <f>IFERROR(IF(AND(OR(Rekentool!$D$27="nee",Rekentool!$D$27="nvt"),OR(Rekentool!$D$28="nee",Rekentool!$D$28="nvt"),OR(Rekentool!$D$29="nee",Rekentool!$D$29="nvt"),OR(Rekentool!$D$33="nee",Rekentool!$D$33="nvt"),Rekentool!$D$34="nee",Rekentool!$D$10&gt;0),Techniek!I104,"-"),"-")</f>
        <v>-</v>
      </c>
      <c r="H16" s="289" t="str">
        <f>IFERROR(IF(AND(OR(Rekentool!$D$27="nee",Rekentool!$D$27="nvt"),OR(Rekentool!$D$28="nee",Rekentool!$D$28="nvt"),OR(Rekentool!$D$29="nee",Rekentool!$D$29="nvt"),OR(Rekentool!$D$33="nee",Rekentool!$D$33="nvt"),Rekentool!$D$34="nee",Rekentool!$D$10&gt;0),Techniek!J104,"-"),"-")</f>
        <v>-</v>
      </c>
    </row>
    <row r="17" spans="1:8" x14ac:dyDescent="0.25">
      <c r="A17" s="282"/>
    </row>
    <row r="18" spans="1:8" x14ac:dyDescent="0.25">
      <c r="A18" s="285"/>
      <c r="B18" s="74" t="s">
        <v>197</v>
      </c>
      <c r="C18" s="74"/>
      <c r="D18" s="74"/>
      <c r="E18" s="74"/>
      <c r="F18" s="74"/>
      <c r="G18" s="74" t="s">
        <v>142</v>
      </c>
      <c r="H18" s="74"/>
    </row>
    <row r="19" spans="1:8" x14ac:dyDescent="0.25">
      <c r="A19" s="290"/>
      <c r="B19" s="74" t="s">
        <v>137</v>
      </c>
      <c r="C19" s="74" t="s">
        <v>145</v>
      </c>
      <c r="D19" s="74"/>
      <c r="E19" s="74"/>
      <c r="F19" s="74"/>
      <c r="G19" s="74" t="s">
        <v>137</v>
      </c>
      <c r="H19" s="74" t="s">
        <v>138</v>
      </c>
    </row>
    <row r="20" spans="1:8" x14ac:dyDescent="0.25">
      <c r="A20" s="285"/>
      <c r="B20" s="291" t="str">
        <f>IF(AND(OR(Rekentool!$D$27="ja",Rekentool!$D$28="ja",Rekentool!$D$29="ja"),OR(Rekentool!$D$33="nee",Rekentool!$D$33="nvt"),Rekentool!$D$34="nee"),Techniek!D111,"-")</f>
        <v>-</v>
      </c>
      <c r="C20" s="292" t="str">
        <f>IF(AND(OR(Rekentool!$D$27="ja",Rekentool!$D$28="ja",Rekentool!$D$29="ja"),OR(Rekentool!$D$33="nee",Rekentool!$D$33="nvt"),Rekentool!$D$34="nee"),Techniek!F111,"-")</f>
        <v>-</v>
      </c>
      <c r="D20" s="74"/>
      <c r="E20" s="74"/>
      <c r="F20" s="74"/>
      <c r="G20" s="291" t="str">
        <f>IF(AND(OR(Rekentool!$D$27="ja",Rekentool!$D$28="ja",Rekentool!$D$29="ja"),OR(Rekentool!$D$33="nee",Rekentool!$D$33="nvt"),Rekentool!$D$34="nee"),Techniek!I107,"-")</f>
        <v>-</v>
      </c>
      <c r="H20" s="292" t="str">
        <f>IF(AND(OR(Rekentool!$D$27="ja",Rekentool!$D$28="ja",Rekentool!$D$29="ja"),OR(Rekentool!$D$33="nee",Rekentool!$D$33="nvt"),Rekentool!$D$34="nee"),Techniek!J107,"-")</f>
        <v>-</v>
      </c>
    </row>
    <row r="21" spans="1:8" x14ac:dyDescent="0.25">
      <c r="A21" s="293"/>
      <c r="B21" s="74"/>
      <c r="C21" s="74"/>
      <c r="D21" s="74"/>
      <c r="E21" s="74"/>
      <c r="F21" s="74"/>
      <c r="G21" s="74"/>
      <c r="H21" s="74"/>
    </row>
    <row r="22" spans="1:8" x14ac:dyDescent="0.25">
      <c r="A22" s="294"/>
      <c r="B22" s="74" t="s">
        <v>198</v>
      </c>
      <c r="C22" s="74"/>
      <c r="D22" s="74"/>
      <c r="E22" s="74"/>
      <c r="F22" s="74"/>
      <c r="G22" s="74" t="s">
        <v>142</v>
      </c>
      <c r="H22" s="74"/>
    </row>
    <row r="23" spans="1:8" x14ac:dyDescent="0.25">
      <c r="A23" s="295"/>
      <c r="B23" s="74" t="s">
        <v>137</v>
      </c>
      <c r="C23" s="74" t="s">
        <v>145</v>
      </c>
      <c r="D23" s="74"/>
      <c r="E23" s="74"/>
      <c r="F23" s="74"/>
      <c r="G23" s="74" t="s">
        <v>137</v>
      </c>
      <c r="H23" s="74" t="s">
        <v>138</v>
      </c>
    </row>
    <row r="24" spans="1:8" x14ac:dyDescent="0.25">
      <c r="A24" s="295" t="s">
        <v>75</v>
      </c>
      <c r="B24" s="292" t="str">
        <f>IF(AND(OR(Rekentool!$D$27="nee",Rekentool!$D$27="nvt"),OR(Rekentool!$D$28="nee",Rekentool!$D$28="nvt"),OR(Rekentool!$D$29="nee",Rekentool!$D$29="nvt"),Rekentool!$D$20="nee",Rekentool!$D$33="ja",Rekentool!$D$34="nee"),Techniek!B114,"-")</f>
        <v>-</v>
      </c>
      <c r="C24" s="292" t="str">
        <f>IF(AND(OR(Rekentool!$D$27="nee",Rekentool!$D$27="nvt"),OR(Rekentool!$D$28="nee",Rekentool!$D$28="nvt"),OR(Rekentool!$D$29="nee",Rekentool!$D$29="nvt"),Rekentool!$D$20="nee",Rekentool!$D$33="ja",Rekentool!$D$34="nee"),Techniek!D114,"-")</f>
        <v>-</v>
      </c>
      <c r="D24" s="74"/>
      <c r="E24" s="74"/>
      <c r="F24" s="74"/>
      <c r="G24" s="292" t="str">
        <f>IF(AND(OR(Rekentool!$D$27="nee",Rekentool!$D$27="nvt"),OR(Rekentool!$D$28="nee",Rekentool!$D$28="nvt"),OR(Rekentool!$D$29="nee",Rekentool!$D$29="nvt"),Rekentool!$D$20="nee",Rekentool!$D$33="ja",Rekentool!$D$34="nee"),Techniek!H114,"-")</f>
        <v>-</v>
      </c>
      <c r="H24" s="292" t="str">
        <f>IF(AND(OR(Rekentool!$D$27="nee",Rekentool!$D$27="nvt"),OR(Rekentool!$D$28="nee",Rekentool!$D$28="nvt"),OR(Rekentool!$D$29="nee",Rekentool!$D$29="nvt"),Rekentool!$D$20="nee",Rekentool!$D$33="ja",Rekentool!$D$34="nee"),Techniek!J114,"-")</f>
        <v>-</v>
      </c>
    </row>
    <row r="25" spans="1:8" x14ac:dyDescent="0.25">
      <c r="A25" s="295" t="s">
        <v>199</v>
      </c>
      <c r="B25" s="292" t="str">
        <f>IF(AND(OR(Rekentool!$D$27="nee",Rekentool!$D$27="nvt"),OR(Rekentool!$D$28="nee",Rekentool!$D$28="nvt"),OR(Rekentool!$D$29="nee",Rekentool!$D$29="nvt"),Rekentool!$D$20="nee",Rekentool!$D$33="ja",Rekentool!$D$34="nee"),Techniek!B115,"-")</f>
        <v>-</v>
      </c>
      <c r="C25" s="292" t="str">
        <f>IF(AND(OR(Rekentool!$D$27="nee",Rekentool!$D$27="nvt"),OR(Rekentool!$D$28="nee",Rekentool!$D$28="nvt"),OR(Rekentool!$D$29="nee",Rekentool!$D$29="nvt"),Rekentool!$D$20="nee",Rekentool!$D$33="ja",Rekentool!$D$34="nee"),Techniek!D115,"-")</f>
        <v>-</v>
      </c>
      <c r="D25" s="74"/>
      <c r="E25" s="74"/>
      <c r="F25" s="74"/>
      <c r="G25" s="292" t="str">
        <f>IF(AND(OR(Rekentool!$D$27="nee",Rekentool!$D$27="nvt"),OR(Rekentool!$D$28="nee",Rekentool!$D$28="nvt"),OR(Rekentool!$D$29="nee",Rekentool!$D$29="nvt"),Rekentool!$D$20="nee",Rekentool!$D$33="ja",Rekentool!$D$34="nee"),Techniek!H115,"-")</f>
        <v>-</v>
      </c>
      <c r="H25" s="292" t="str">
        <f>IF(AND(OR(Rekentool!$D$27="nee",Rekentool!$D$27="nvt"),OR(Rekentool!$D$28="nee",Rekentool!$D$28="nvt"),OR(Rekentool!$D$29="nee",Rekentool!$D$29="nvt"),Rekentool!$D$20="nee",Rekentool!$D$33="ja",Rekentool!$D$34="nee"),Techniek!J115,"-")</f>
        <v>-</v>
      </c>
    </row>
    <row r="26" spans="1:8" x14ac:dyDescent="0.25">
      <c r="A26" s="295" t="s">
        <v>77</v>
      </c>
      <c r="B26" s="291" t="str">
        <f>IF(AND(OR(Rekentool!$D$27="nee",Rekentool!$D$27="nvt"),OR(Rekentool!$D$28="nee",Rekentool!$D$28="nvt"),OR(Rekentool!$D$29="nee",Rekentool!$D$29="nvt"),Rekentool!$D$20="nee",Rekentool!$D$33="ja",Rekentool!$D$34="nee"),Techniek!B116,"-")</f>
        <v>-</v>
      </c>
      <c r="C26" s="296"/>
      <c r="D26" s="74"/>
      <c r="E26" s="74"/>
      <c r="F26" s="74"/>
      <c r="G26" s="291" t="str">
        <f>IF(AND(OR(Rekentool!$D$27="nee",Rekentool!$D$27="nvt"),OR(Rekentool!$D$28="nee",Rekentool!$D$28="nvt"),OR(Rekentool!$D$29="nee",Rekentool!$D$29="nvt"),Rekentool!$D$20="nee",Rekentool!$D$33="ja",Rekentool!$D$34="nee"),Techniek!H116,"-")</f>
        <v>-</v>
      </c>
      <c r="H26" s="296"/>
    </row>
    <row r="27" spans="1:8" x14ac:dyDescent="0.25">
      <c r="A27" s="295"/>
      <c r="B27" s="74"/>
      <c r="C27" s="74"/>
      <c r="D27" s="74"/>
      <c r="E27" s="74"/>
      <c r="F27" s="74"/>
      <c r="G27" s="74"/>
      <c r="H27" s="74"/>
    </row>
    <row r="28" spans="1:8" x14ac:dyDescent="0.25">
      <c r="A28" s="295" t="s">
        <v>75</v>
      </c>
      <c r="B28" s="292" t="str">
        <f>IF(AND(OR(Rekentool!$D$27="nee",Rekentool!$D$27="nvt"),OR(Rekentool!$D$28="nee",Rekentool!$D$28="nvt"),OR(Rekentool!$D$29="nee",Rekentool!$D$29="nvt"),OR(Rekentool!$D$33="nee",Rekentool!$D$33="nvt"),Rekentool!$D$34="ja"),Techniek!B119,"-")</f>
        <v>-</v>
      </c>
      <c r="C28" s="292" t="str">
        <f>IF(AND(OR(Rekentool!$D$27="nee",Rekentool!$D$27="nvt"),OR(Rekentool!$D$28="nee",Rekentool!$D$28="nvt"),OR(Rekentool!$D$29="nee",Rekentool!$D$29="nvt"),OR(Rekentool!$D$33="nee",Rekentool!$D$33="nvt"),Rekentool!$D$34="ja"),Techniek!D119,"-")</f>
        <v>-</v>
      </c>
      <c r="D28" s="74"/>
      <c r="E28" s="74"/>
      <c r="F28" s="74"/>
      <c r="G28" s="292" t="str">
        <f>IF(AND(OR(Rekentool!$D$27="nee",Rekentool!$D$27="nvt"),OR(Rekentool!$D$28="nee",Rekentool!$D$28="nvt"),OR(Rekentool!$D$29="nee",Rekentool!$D$29="nvt"),OR(Rekentool!$D$33="nee",Rekentool!$D$33="nvt"),Rekentool!$D$34="ja"),Techniek!H119,"-")</f>
        <v>-</v>
      </c>
      <c r="H28" s="292" t="str">
        <f>IF(AND(OR(Rekentool!$D$27="nee",Rekentool!$D$27="nvt"),OR(Rekentool!$D$28="nee",Rekentool!$D$28="nvt"),OR(Rekentool!$D$29="nee",Rekentool!$D$29="nvt"),OR(Rekentool!$D$33="nee",Rekentool!$D$33="nvt"),Rekentool!$D$34="ja"),Techniek!J119,"-")</f>
        <v>-</v>
      </c>
    </row>
    <row r="29" spans="1:8" x14ac:dyDescent="0.25">
      <c r="A29" s="295" t="s">
        <v>200</v>
      </c>
      <c r="B29" s="292" t="str">
        <f>IF(AND(OR(Rekentool!$D$27="nee",Rekentool!$D$27="nvt"),OR(Rekentool!$D$28="nee",Rekentool!$D$28="nvt"),OR(Rekentool!$D$29="nee",Rekentool!$D$29="nvt"),OR(Rekentool!$D$33="nee",Rekentool!$D$33="nvt"),Rekentool!$D$34="ja"),Techniek!B120,"-")</f>
        <v>-</v>
      </c>
      <c r="C29" s="292" t="str">
        <f>IF(AND(OR(Rekentool!$D$27="nee",Rekentool!$D$27="nvt"),OR(Rekentool!$D$28="nee",Rekentool!$D$28="nvt"),OR(Rekentool!$D$29="nee",Rekentool!$D$29="nvt"),OR(Rekentool!$D$33="nee",Rekentool!$D$33="nvt"),Rekentool!$D$34="ja"),Techniek!D120,"-")</f>
        <v>-</v>
      </c>
      <c r="D29" s="74"/>
      <c r="E29" s="74"/>
      <c r="F29" s="74"/>
      <c r="G29" s="292" t="str">
        <f>IF(AND(OR(Rekentool!$D$27="nee",Rekentool!$D$27="nvt"),OR(Rekentool!$D$28="nee",Rekentool!$D$28="nvt"),OR(Rekentool!$D$29="nee",Rekentool!$D$29="nvt"),OR(Rekentool!$D$33="nee",Rekentool!$D$33="nvt"),Rekentool!$D$34="ja"),Techniek!H120,"-")</f>
        <v>-</v>
      </c>
      <c r="H29" s="292" t="str">
        <f>IF(AND(OR(Rekentool!$D$27="nee",Rekentool!$D$27="nvt"),OR(Rekentool!$D$28="nee",Rekentool!$D$28="nvt"),OR(Rekentool!$D$29="nee",Rekentool!$D$29="nvt"),OR(Rekentool!$D$33="nee",Rekentool!$D$33="nvt"),Rekentool!$D$34="ja"),Techniek!J120,"-")</f>
        <v>-</v>
      </c>
    </row>
    <row r="30" spans="1:8" x14ac:dyDescent="0.25">
      <c r="A30" s="295" t="s">
        <v>77</v>
      </c>
      <c r="B30" s="291" t="str">
        <f>IF(AND(OR(Rekentool!$D$27="nee",Rekentool!$D$27="nvt"),OR(Rekentool!$D$28="nee",Rekentool!$D$28="nvt"),OR(Rekentool!$D$29="nee",Rekentool!$D$29="nvt"),OR(Rekentool!$D$33="nee",Rekentool!$D$33="nvt"),Rekentool!$D$34="ja"),Techniek!B121,"-")</f>
        <v>-</v>
      </c>
      <c r="C30" s="296"/>
      <c r="D30" s="74"/>
      <c r="E30" s="74"/>
      <c r="F30" s="74"/>
      <c r="G30" s="291" t="str">
        <f>IF(AND(OR(Rekentool!$D$27="nee",Rekentool!$D$27="nvt"),OR(Rekentool!$D$28="nee",Rekentool!$D$28="nvt"),OR(Rekentool!$D$29="nee",Rekentool!$D$29="nvt"),OR(Rekentool!$D$33="nee",Rekentool!$D$33="nvt"),Rekentool!$D$34="ja"),Techniek!H121,"-")</f>
        <v>-</v>
      </c>
      <c r="H30" s="296"/>
    </row>
    <row r="31" spans="1:8" x14ac:dyDescent="0.25">
      <c r="A31" s="295"/>
      <c r="B31" s="74"/>
      <c r="C31" s="74"/>
      <c r="D31" s="74"/>
      <c r="E31" s="74"/>
      <c r="F31" s="74"/>
      <c r="G31" s="74"/>
      <c r="H31" s="74"/>
    </row>
    <row r="32" spans="1:8" x14ac:dyDescent="0.25">
      <c r="A32" s="295"/>
      <c r="B32" s="74" t="s">
        <v>201</v>
      </c>
      <c r="C32" s="74"/>
      <c r="D32" s="74"/>
      <c r="E32" s="74"/>
      <c r="F32" s="74"/>
      <c r="G32" s="74" t="s">
        <v>142</v>
      </c>
      <c r="H32" s="74"/>
    </row>
    <row r="33" spans="1:8" x14ac:dyDescent="0.25">
      <c r="A33" s="295"/>
      <c r="B33" s="74" t="s">
        <v>137</v>
      </c>
      <c r="C33" s="74" t="s">
        <v>145</v>
      </c>
      <c r="D33" s="74"/>
      <c r="E33" s="74"/>
      <c r="F33" s="74"/>
      <c r="G33" s="74" t="s">
        <v>137</v>
      </c>
      <c r="H33" s="74" t="s">
        <v>138</v>
      </c>
    </row>
    <row r="34" spans="1:8" x14ac:dyDescent="0.25">
      <c r="A34" s="295" t="s">
        <v>75</v>
      </c>
      <c r="B34" s="292" t="str">
        <f>IF(AND(OR(Rekentool!$D$27="ja",Rekentool!$D$28="ja",Rekentool!$D$29="ja"),AND(Rekentool!$D$33="ja", Rekentool!$D$34="nee")),Techniek!B136,"-")</f>
        <v>-</v>
      </c>
      <c r="C34" s="292" t="str">
        <f>IF(AND(OR(Rekentool!$D$27="ja",Rekentool!$D$28="ja",Rekentool!$D$29="ja"),AND(Rekentool!$D$33="ja", Rekentool!$D$34="nee")),Techniek!D136,"-")</f>
        <v>-</v>
      </c>
      <c r="D34" s="74"/>
      <c r="E34" s="74"/>
      <c r="F34" s="74"/>
      <c r="G34" s="292" t="str">
        <f>IF(AND(OR(Rekentool!$D$27="ja",Rekentool!$D$28="ja",Rekentool!$D$29="ja"),AND(Rekentool!$D$33="ja", Rekentool!$D$34="nee")),Techniek!H136,"-")</f>
        <v>-</v>
      </c>
      <c r="H34" s="292" t="str">
        <f>IF(AND(OR(Rekentool!$D$27="ja",Rekentool!$D$28="ja",Rekentool!$D$29="ja"),AND(Rekentool!$D$33="ja", Rekentool!$D$34="nee")),Techniek!J136,"-")</f>
        <v>-</v>
      </c>
    </row>
    <row r="35" spans="1:8" x14ac:dyDescent="0.25">
      <c r="A35" s="295" t="s">
        <v>199</v>
      </c>
      <c r="B35" s="292" t="str">
        <f>IF(AND(OR(Rekentool!$D$27="ja",Rekentool!$D$28="ja",Rekentool!$D$29="ja"),AND(Rekentool!$D$33="ja", Rekentool!$D$34="nee")),Techniek!B137,"-")</f>
        <v>-</v>
      </c>
      <c r="C35" s="292" t="str">
        <f>IF(AND(OR(Rekentool!$D$27="ja",Rekentool!$D$28="ja",Rekentool!$D$29="ja"),AND(Rekentool!$D$33="ja", Rekentool!$D$34="nee")),Techniek!D137,"-")</f>
        <v>-</v>
      </c>
      <c r="D35" s="74"/>
      <c r="E35" s="74"/>
      <c r="F35" s="74"/>
      <c r="G35" s="292" t="str">
        <f>IF(AND(OR(Rekentool!$D$27="ja",Rekentool!$D$28="ja",Rekentool!$D$29="ja"),AND(Rekentool!$D$33="ja", Rekentool!$D$34="nee")),Techniek!H137,"-")</f>
        <v>-</v>
      </c>
      <c r="H35" s="292" t="str">
        <f>IF(AND(OR(Rekentool!$D$27="ja",Rekentool!$D$28="ja",Rekentool!$D$29="ja"),AND(Rekentool!$D$33="ja", Rekentool!$D$34="nee")),Techniek!J137,"-")</f>
        <v>-</v>
      </c>
    </row>
    <row r="36" spans="1:8" x14ac:dyDescent="0.25">
      <c r="A36" s="295" t="s">
        <v>77</v>
      </c>
      <c r="B36" s="291" t="str">
        <f>IF(AND(OR(Rekentool!$D$27="ja",Rekentool!$D$28="ja",Rekentool!$D$29="ja"),AND(Rekentool!$D$33="ja", Rekentool!$D$34="nee")),Techniek!B138,"-")</f>
        <v>-</v>
      </c>
      <c r="C36" s="74"/>
      <c r="D36" s="74"/>
      <c r="E36" s="74"/>
      <c r="F36" s="74"/>
      <c r="G36" s="291" t="str">
        <f>IF(AND(OR(Rekentool!$D$27="ja",Rekentool!$D$28="ja",Rekentool!$D$29="ja"),AND(Rekentool!$D$33="ja", Rekentool!$D$34="nee")),Techniek!H138,"-")</f>
        <v>-</v>
      </c>
      <c r="H36" s="74"/>
    </row>
    <row r="37" spans="1:8" x14ac:dyDescent="0.25">
      <c r="A37" s="295"/>
      <c r="B37" s="74"/>
      <c r="C37" s="74"/>
      <c r="D37" s="74"/>
      <c r="E37" s="74"/>
      <c r="F37" s="74"/>
      <c r="G37" s="74"/>
      <c r="H37" s="74"/>
    </row>
    <row r="38" spans="1:8" x14ac:dyDescent="0.25">
      <c r="A38" s="295" t="s">
        <v>75</v>
      </c>
      <c r="B38" s="292" t="str">
        <f>IF(AND(OR(Rekentool!$D$27="ja",Rekentool!$D$28="ja",Rekentool!$D$29="ja"),OR(Rekentool!$D$33="nee",Rekentool!$D$33="nvt"),Rekentool!$D$34="ja"),Techniek!B141,"-")</f>
        <v>-</v>
      </c>
      <c r="C38" s="292" t="str">
        <f>IF(AND(OR(Rekentool!$D$27="ja",Rekentool!$D$28="ja",Rekentool!$D$29="ja"),OR(Rekentool!$D$33="nee",Rekentool!$D$33="nvt"),Rekentool!$D$34="ja"),Techniek!D141,"-")</f>
        <v>-</v>
      </c>
      <c r="D38" s="74"/>
      <c r="E38" s="74"/>
      <c r="F38" s="74"/>
      <c r="G38" s="292" t="str">
        <f>IF(AND(OR(Rekentool!$D$27="ja",Rekentool!$D$28="ja",Rekentool!$D$29="ja"),OR(Rekentool!$D$33="nee",Rekentool!$D$33="nvt"),Rekentool!$D$34="ja"),Techniek!H141,"-")</f>
        <v>-</v>
      </c>
      <c r="H38" s="292" t="str">
        <f>IF(AND(OR(Rekentool!$D$27="ja",Rekentool!$D$28="ja",Rekentool!$D$29="ja"),OR(Rekentool!$D$33="nee",Rekentool!$D$33="nvt"),Rekentool!$D$34="ja"),Techniek!J141,"-")</f>
        <v>-</v>
      </c>
    </row>
    <row r="39" spans="1:8" x14ac:dyDescent="0.25">
      <c r="A39" s="295" t="s">
        <v>200</v>
      </c>
      <c r="B39" s="292" t="str">
        <f>IF(AND(OR(Rekentool!$D$27="ja",Rekentool!$D$28="ja",Rekentool!$D$29="ja"),OR(Rekentool!$D$33="nee",Rekentool!$D$33="nvt"),Rekentool!$D$34="ja"),Techniek!B142,"-")</f>
        <v>-</v>
      </c>
      <c r="C39" s="292" t="str">
        <f>IF(AND(OR(Rekentool!$D$27="ja",Rekentool!$D$28="ja",Rekentool!$D$29="ja"),OR(Rekentool!$D$33="nee",Rekentool!$D$33="nvt"),Rekentool!$D$34="ja"),Techniek!D142,"-")</f>
        <v>-</v>
      </c>
      <c r="D39" s="74"/>
      <c r="E39" s="74"/>
      <c r="F39" s="74"/>
      <c r="G39" s="292" t="str">
        <f>IF(AND(OR(Rekentool!$D$27="ja",Rekentool!$D$28="ja",Rekentool!$D$29="ja"),OR(Rekentool!$D$33="nee",Rekentool!$D$33="nvt"),Rekentool!$D$34="ja"),Techniek!H142,"-")</f>
        <v>-</v>
      </c>
      <c r="H39" s="292" t="str">
        <f>IF(AND(OR(Rekentool!$D$27="ja",Rekentool!$D$28="ja",Rekentool!$D$29="ja"),OR(Rekentool!$D$33="nee",Rekentool!$D$33="nvt"),Rekentool!$D$34="ja"),Techniek!J142,"-")</f>
        <v>-</v>
      </c>
    </row>
    <row r="40" spans="1:8" x14ac:dyDescent="0.25">
      <c r="A40" s="295" t="s">
        <v>77</v>
      </c>
      <c r="B40" s="291" t="str">
        <f>IF(AND(OR(Rekentool!$D$27="ja",Rekentool!$D$28="ja",Rekentool!$D$29="ja"),OR(Rekentool!$D$33="nee",Rekentool!$D$33="nvt"),Rekentool!$D$34="ja"),Techniek!B143,"-")</f>
        <v>-</v>
      </c>
      <c r="C40" s="74"/>
      <c r="D40" s="74"/>
      <c r="E40" s="74"/>
      <c r="F40" s="74"/>
      <c r="G40" s="292" t="str">
        <f>IF(AND(OR(Rekentool!$D$27="ja",Rekentool!$D$28="ja",Rekentool!$D$29="ja"),OR(Rekentool!$D$33="nee",Rekentool!$D$33="nvt"),Rekentool!$D$34="ja"),Techniek!H143,"-")</f>
        <v>-</v>
      </c>
      <c r="H40" s="74"/>
    </row>
    <row r="41" spans="1:8" x14ac:dyDescent="0.25">
      <c r="A41" s="282"/>
    </row>
    <row r="42" spans="1:8" x14ac:dyDescent="0.25">
      <c r="A42" s="282"/>
      <c r="B42" s="74" t="s">
        <v>144</v>
      </c>
      <c r="C42" s="74"/>
      <c r="D42" s="74"/>
      <c r="E42" s="74"/>
      <c r="F42" s="74"/>
      <c r="G42" s="74" t="s">
        <v>142</v>
      </c>
      <c r="H42" s="74"/>
    </row>
    <row r="43" spans="1:8" x14ac:dyDescent="0.25">
      <c r="A43" s="297"/>
      <c r="B43" s="74" t="s">
        <v>137</v>
      </c>
      <c r="C43" s="74" t="s">
        <v>145</v>
      </c>
      <c r="D43" s="74"/>
      <c r="E43" s="74"/>
      <c r="F43" s="74"/>
      <c r="G43" s="74" t="s">
        <v>137</v>
      </c>
      <c r="H43" s="74" t="s">
        <v>138</v>
      </c>
    </row>
    <row r="44" spans="1:8" x14ac:dyDescent="0.25">
      <c r="A44" s="295" t="s">
        <v>75</v>
      </c>
      <c r="B44" s="292" t="str">
        <f>IF(AND(Rekentool!$D$10=0,OR(Rekentool!$D$27="nee",Rekentool!$D$27="nvt"),OR(Rekentool!$D$28="nee",Rekentool!$D$28="nvt"),OR(Rekentool!$D$29="nee",Rekentool!$D$29="nvt"),OR(Rekentool!$D$33="nee",Rekentool!$D$33="nvt"),OR(Rekentool!$D$34="nee",Rekentool!$D$34="nvt")),Techniek!B124,"-")</f>
        <v>-</v>
      </c>
      <c r="C44" s="292" t="str">
        <f>IF(AND(Rekentool!$D$10=0,OR(Rekentool!$D$27="nee",Rekentool!$D$27="nvt"),OR(Rekentool!$D$28="nee",Rekentool!$D$28="nvt"),OR(Rekentool!$D$29="nee",Rekentool!$D$29="nvt"),OR(Rekentool!$D$33="nee",Rekentool!$D$33="nvt"),OR(Rekentool!$D$34="nee",Rekentool!$D$34="nvt")),Techniek!D124,"-")</f>
        <v>-</v>
      </c>
      <c r="G44" s="292" t="str">
        <f>IF(AND(Rekentool!$D$10=0,OR(Rekentool!$D$27="nee",Rekentool!$D$27="nvt"),OR(Rekentool!$D$28="nee",Rekentool!$D$28="nvt"),OR(Rekentool!$D$29="nee",Rekentool!$D$29="nvt"),OR(Rekentool!$D$33="nee",Rekentool!$D$33="nvt"),OR(Rekentool!$D$34="nee",Rekentool!$D$34="nvt")),Techniek!H124,"-")</f>
        <v>-</v>
      </c>
      <c r="H44" s="292" t="str">
        <f>IF(AND(Rekentool!$D$10=0,OR(Rekentool!$D$27="nee",Rekentool!$D$27="nvt"),OR(Rekentool!$D$28="nee",Rekentool!$D$28="nvt"),OR(Rekentool!$D$29="nee",Rekentool!$D$29="nvt"),OR(Rekentool!$D$33="nee",Rekentool!$D$33="nvt"),OR(Rekentool!$D$34="nee",Rekentool!$D$34="nvt")),Techniek!J124,"-")</f>
        <v>-</v>
      </c>
    </row>
  </sheetData>
  <sheetProtection password="80BB"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indowProtection="1" workbookViewId="0">
      <selection activeCell="C5" sqref="C5"/>
    </sheetView>
  </sheetViews>
  <sheetFormatPr defaultRowHeight="15" x14ac:dyDescent="0.2"/>
  <cols>
    <col min="1" max="1" width="37.140625" style="53" customWidth="1"/>
    <col min="2" max="2" width="114" style="49" customWidth="1"/>
    <col min="3" max="3" width="26.7109375" style="20" customWidth="1"/>
    <col min="4" max="16384" width="9.140625" style="20"/>
  </cols>
  <sheetData>
    <row r="1" spans="1:2" ht="184.5" customHeight="1" x14ac:dyDescent="0.2">
      <c r="A1" s="52" t="s">
        <v>193</v>
      </c>
      <c r="B1" s="50" t="s">
        <v>225</v>
      </c>
    </row>
    <row r="2" spans="1:2" ht="60" x14ac:dyDescent="0.2">
      <c r="A2" s="52" t="s">
        <v>186</v>
      </c>
      <c r="B2" s="50" t="s">
        <v>190</v>
      </c>
    </row>
    <row r="3" spans="1:2" ht="82.5" customHeight="1" x14ac:dyDescent="0.2">
      <c r="A3" s="52" t="s">
        <v>226</v>
      </c>
      <c r="B3" s="50" t="s">
        <v>227</v>
      </c>
    </row>
    <row r="4" spans="1:2" ht="67.5" customHeight="1" x14ac:dyDescent="0.2">
      <c r="A4" s="52" t="s">
        <v>188</v>
      </c>
      <c r="B4" s="50" t="s">
        <v>194</v>
      </c>
    </row>
    <row r="5" spans="1:2" ht="93" customHeight="1" x14ac:dyDescent="0.2">
      <c r="A5" s="52" t="s">
        <v>184</v>
      </c>
      <c r="B5" s="50" t="s">
        <v>185</v>
      </c>
    </row>
    <row r="6" spans="1:2" ht="102" x14ac:dyDescent="0.2">
      <c r="A6" s="52" t="s">
        <v>228</v>
      </c>
      <c r="B6" s="51" t="s">
        <v>232</v>
      </c>
    </row>
    <row r="7" spans="1:2" ht="87.75" customHeight="1" x14ac:dyDescent="0.2">
      <c r="A7" s="52" t="s">
        <v>187</v>
      </c>
      <c r="B7" s="50" t="s">
        <v>229</v>
      </c>
    </row>
    <row r="8" spans="1:2" ht="75.75" customHeight="1" x14ac:dyDescent="0.2">
      <c r="A8" s="52" t="s">
        <v>183</v>
      </c>
      <c r="B8" s="50" t="s">
        <v>191</v>
      </c>
    </row>
    <row r="9" spans="1:2" ht="36.75" customHeight="1" x14ac:dyDescent="0.2">
      <c r="A9" s="52" t="s">
        <v>189</v>
      </c>
      <c r="B9" s="50" t="s">
        <v>230</v>
      </c>
    </row>
    <row r="11" spans="1:2" x14ac:dyDescent="0.2">
      <c r="B11" s="43"/>
    </row>
  </sheetData>
  <sheetProtection password="80BB" sheet="1" objects="1" scenarios="1"/>
  <sortState ref="A1:B9">
    <sortCondition ref="A1:A9"/>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indowProtection="1" workbookViewId="0">
      <selection activeCell="H26" sqref="H26"/>
    </sheetView>
  </sheetViews>
  <sheetFormatPr defaultRowHeight="15" x14ac:dyDescent="0.25"/>
  <sheetData>
    <row r="1" spans="1:2" x14ac:dyDescent="0.25">
      <c r="A1" s="74" t="s">
        <v>147</v>
      </c>
      <c r="B1" s="74"/>
    </row>
    <row r="2" spans="1:2" x14ac:dyDescent="0.25">
      <c r="A2" s="74" t="s">
        <v>137</v>
      </c>
      <c r="B2" s="74"/>
    </row>
    <row r="3" spans="1:2" x14ac:dyDescent="0.25">
      <c r="A3" s="286" t="str">
        <f>Techniek!B83</f>
        <v>Tarief per verzekerde 2016</v>
      </c>
      <c r="B3" s="287" t="str">
        <f>Rekentool!C9</f>
        <v>totaal aantal ingeschreven patiënten</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indowProtection="1"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Rekentool</vt:lpstr>
      <vt:lpstr>Veelgestelde vragen</vt:lpstr>
      <vt:lpstr>Techniek</vt:lpstr>
      <vt:lpstr>rekenoverzicht</vt:lpstr>
      <vt:lpstr>data Q en A</vt:lpstr>
      <vt:lpstr>Blad1</vt:lpstr>
      <vt:lpstr>Blad2</vt:lpstr>
      <vt:lpstr>Rekentool!Afdrukbereik</vt:lpstr>
      <vt:lpstr>ja</vt:lpstr>
      <vt:lpstr>nee</vt:lpstr>
    </vt:vector>
  </TitlesOfParts>
  <Company>Menzis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Juffermans, Eric</dc:creator>
  <cp:lastModifiedBy>Juffermans, Eric</cp:lastModifiedBy>
  <cp:lastPrinted>2015-07-20T09:18:51Z</cp:lastPrinted>
  <dcterms:created xsi:type="dcterms:W3CDTF">2015-06-23T11:38:25Z</dcterms:created>
  <dcterms:modified xsi:type="dcterms:W3CDTF">2016-12-13T15:08:40Z</dcterms:modified>
</cp:coreProperties>
</file>