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5600" windowHeight="10800" tabRatio="594"/>
  </bookViews>
  <sheets>
    <sheet name="Rekentool" sheetId="3" r:id="rId1"/>
    <sheet name="Veel gestelde vragen" sheetId="7" r:id="rId2"/>
    <sheet name="Techniek" sheetId="1" state="hidden" r:id="rId3"/>
    <sheet name="rekenoverzicht" sheetId="4" state="hidden" r:id="rId4"/>
    <sheet name="data Q en A" sheetId="6" state="hidden" r:id="rId5"/>
    <sheet name="Blad1" sheetId="8" state="hidden" r:id="rId6"/>
    <sheet name="Blad2" sheetId="9" state="hidden" r:id="rId7"/>
    <sheet name="Blad3" sheetId="10" state="hidden" r:id="rId8"/>
  </sheets>
  <definedNames>
    <definedName name="_xlnm.Print_Area" localSheetId="0">Rekentool!$A$1:$R$35</definedName>
    <definedName name="ja">Techniek!$K$7</definedName>
    <definedName name="nee">Techniek!$L$7:$L$8</definedName>
  </definedNames>
  <calcPr calcId="145621"/>
</workbook>
</file>

<file path=xl/calcChain.xml><?xml version="1.0" encoding="utf-8"?>
<calcChain xmlns="http://schemas.openxmlformats.org/spreadsheetml/2006/main">
  <c r="D5" i="7" l="1"/>
  <c r="B13" i="1" l="1"/>
  <c r="D12" i="3" l="1"/>
  <c r="E35" i="3" l="1"/>
  <c r="E38" i="3" l="1"/>
  <c r="C4" i="4" l="1"/>
  <c r="E31" i="3" l="1"/>
  <c r="E27" i="3"/>
  <c r="E26" i="3"/>
  <c r="E25" i="3"/>
  <c r="K27" i="3" l="1"/>
  <c r="B22" i="1"/>
  <c r="B100" i="1"/>
  <c r="E32" i="3" l="1"/>
  <c r="B120" i="1" l="1"/>
  <c r="B122" i="1"/>
  <c r="B121" i="1"/>
  <c r="B32" i="1"/>
  <c r="B31" i="1"/>
  <c r="B30" i="1"/>
  <c r="B28" i="1"/>
  <c r="B27" i="1"/>
  <c r="B26" i="1"/>
  <c r="B25" i="1"/>
  <c r="B20" i="1"/>
  <c r="B98" i="1"/>
  <c r="B99" i="1" l="1"/>
  <c r="E39" i="3" l="1"/>
  <c r="B85" i="1" l="1"/>
  <c r="B72" i="1"/>
  <c r="C72" i="1"/>
  <c r="D68" i="1"/>
  <c r="D69" i="1"/>
  <c r="D67" i="1"/>
  <c r="B68" i="1"/>
  <c r="C68" i="1" s="1"/>
  <c r="B69" i="1"/>
  <c r="C69" i="1" s="1"/>
  <c r="B67" i="1"/>
  <c r="C67" i="1" s="1"/>
  <c r="B45" i="1"/>
  <c r="H67" i="1" l="1"/>
  <c r="D72" i="1"/>
  <c r="H68" i="1"/>
  <c r="H69" i="1"/>
  <c r="H70" i="1" l="1"/>
  <c r="B44" i="1" l="1"/>
  <c r="B86" i="1" l="1"/>
  <c r="B87" i="1"/>
  <c r="F35" i="1" l="1"/>
  <c r="E40" i="1"/>
  <c r="E39" i="1"/>
  <c r="E38" i="1"/>
  <c r="E37" i="1"/>
  <c r="E35" i="1"/>
  <c r="B81" i="1" l="1"/>
  <c r="B94" i="1" s="1"/>
  <c r="A81" i="1"/>
  <c r="G80" i="1" s="1"/>
  <c r="C81" i="1" l="1"/>
  <c r="B4" i="4" s="1"/>
  <c r="J27" i="3" l="1"/>
  <c r="J30" i="3" s="1"/>
  <c r="D94" i="1"/>
  <c r="C8" i="4" s="1"/>
  <c r="D62" i="1"/>
  <c r="B62" i="1"/>
  <c r="C62" i="1" s="1"/>
  <c r="C100" i="1" s="1"/>
  <c r="D61" i="1"/>
  <c r="B61" i="1"/>
  <c r="C61" i="1" s="1"/>
  <c r="C99" i="1" s="1"/>
  <c r="D60" i="1"/>
  <c r="B60" i="1"/>
  <c r="C60" i="1" s="1"/>
  <c r="C98" i="1" s="1"/>
  <c r="C55" i="1"/>
  <c r="B55" i="1"/>
  <c r="B53" i="1"/>
  <c r="B46" i="1"/>
  <c r="B43" i="1"/>
  <c r="E43" i="1" s="1"/>
  <c r="C32" i="1"/>
  <c r="F48" i="1" s="1"/>
  <c r="C31" i="1"/>
  <c r="F47" i="1" s="1"/>
  <c r="C30" i="1"/>
  <c r="F72" i="1" s="1"/>
  <c r="B14" i="1"/>
  <c r="B12" i="1"/>
  <c r="B37" i="1" s="1"/>
  <c r="E10" i="1"/>
  <c r="E9" i="1"/>
  <c r="C85" i="1" l="1"/>
  <c r="C86" i="1"/>
  <c r="C87" i="1"/>
  <c r="F44" i="1"/>
  <c r="F45" i="1"/>
  <c r="F46" i="1"/>
  <c r="D30" i="1"/>
  <c r="H60" i="1"/>
  <c r="F40" i="1"/>
  <c r="F39" i="1"/>
  <c r="F38" i="1"/>
  <c r="F37" i="1"/>
  <c r="B35" i="1"/>
  <c r="C35" i="1" s="1"/>
  <c r="H13" i="1"/>
  <c r="C37" i="1"/>
  <c r="D55" i="1"/>
  <c r="F43" i="1"/>
  <c r="B40" i="1"/>
  <c r="C40" i="1" s="1"/>
  <c r="H62" i="1"/>
  <c r="H61" i="1"/>
  <c r="B38" i="1"/>
  <c r="C94" i="1"/>
  <c r="B39" i="1"/>
  <c r="B8" i="4" l="1"/>
  <c r="E94" i="1"/>
  <c r="C119" i="1"/>
  <c r="J70" i="1" s="1"/>
  <c r="C84" i="1"/>
  <c r="C88" i="1" s="1"/>
  <c r="C43" i="1"/>
  <c r="D43" i="1" s="1"/>
  <c r="C47" i="1"/>
  <c r="C50" i="1"/>
  <c r="H63" i="1"/>
  <c r="C39" i="1"/>
  <c r="C49" i="1"/>
  <c r="C38" i="1"/>
  <c r="C48" i="1"/>
  <c r="C97" i="1"/>
  <c r="G88" i="1" l="1"/>
  <c r="E45" i="1"/>
  <c r="G45" i="1" s="1"/>
  <c r="D88" i="1"/>
  <c r="C53" i="1"/>
  <c r="G43" i="1"/>
  <c r="C56" i="1"/>
  <c r="K56" i="1" s="1"/>
  <c r="J63" i="1"/>
  <c r="C101" i="1"/>
  <c r="D102" i="1" s="1"/>
  <c r="C57" i="1"/>
  <c r="K57" i="1" s="1"/>
  <c r="E44" i="1" l="1"/>
  <c r="H45" i="1"/>
  <c r="D53" i="1"/>
  <c r="C52" i="1"/>
  <c r="I70" i="1"/>
  <c r="K70" i="1" s="1"/>
  <c r="E72" i="1" s="1"/>
  <c r="G72" i="1" s="1"/>
  <c r="H72" i="1" s="1"/>
  <c r="J72" i="1" s="1"/>
  <c r="H43" i="1"/>
  <c r="J43" i="1" s="1"/>
  <c r="E88" i="1"/>
  <c r="I63" i="1"/>
  <c r="I94" i="1"/>
  <c r="G8" i="4" s="1"/>
  <c r="K63" i="1" l="1"/>
  <c r="L63" i="1" s="1"/>
  <c r="G44" i="1"/>
  <c r="H44" i="1" s="1"/>
  <c r="H97" i="1"/>
  <c r="I45" i="1"/>
  <c r="I97" i="1" s="1"/>
  <c r="G12" i="4" s="1"/>
  <c r="J45" i="1"/>
  <c r="J97" i="1" s="1"/>
  <c r="H12" i="4" s="1"/>
  <c r="I72" i="1"/>
  <c r="H53" i="1"/>
  <c r="I43" i="1"/>
  <c r="H94" i="1"/>
  <c r="F88" i="1"/>
  <c r="E46" i="1" l="1"/>
  <c r="G46" i="1" s="1"/>
  <c r="H46" i="1" s="1"/>
  <c r="J44" i="1"/>
  <c r="I44" i="1"/>
  <c r="D101" i="1" s="1"/>
  <c r="I104" i="1"/>
  <c r="I131" i="1"/>
  <c r="I126" i="1"/>
  <c r="I114" i="1"/>
  <c r="J94" i="1"/>
  <c r="H8" i="4" s="1"/>
  <c r="I53" i="1"/>
  <c r="B126" i="1" s="1"/>
  <c r="C114" i="1"/>
  <c r="J53" i="1"/>
  <c r="I109" i="1"/>
  <c r="H55" i="1" l="1"/>
  <c r="J46" i="1"/>
  <c r="I46" i="1"/>
  <c r="B12" i="4"/>
  <c r="K14" i="1" s="1"/>
  <c r="E101" i="1"/>
  <c r="F101" i="1" s="1"/>
  <c r="C12" i="4" s="1"/>
  <c r="B26" i="4"/>
  <c r="K17" i="1" s="1"/>
  <c r="B131" i="1"/>
  <c r="H131" i="1"/>
  <c r="G30" i="4" s="1"/>
  <c r="D114" i="1"/>
  <c r="C36" i="4" s="1"/>
  <c r="J131" i="1"/>
  <c r="H30" i="4" s="1"/>
  <c r="J126" i="1"/>
  <c r="H26" i="4" s="1"/>
  <c r="H109" i="1"/>
  <c r="G20" i="4" s="1"/>
  <c r="H126" i="1"/>
  <c r="G26" i="4" s="1"/>
  <c r="B114" i="1"/>
  <c r="B36" i="4" s="1"/>
  <c r="H104" i="1"/>
  <c r="G16" i="4" s="1"/>
  <c r="H114" i="1"/>
  <c r="G36" i="4" s="1"/>
  <c r="J109" i="1"/>
  <c r="H20" i="4" s="1"/>
  <c r="J104" i="1"/>
  <c r="H16" i="4" s="1"/>
  <c r="J114" i="1"/>
  <c r="H36" i="4" s="1"/>
  <c r="C109" i="1" l="1"/>
  <c r="C104" i="1"/>
  <c r="J55" i="1"/>
  <c r="I55" i="1"/>
  <c r="B30" i="4"/>
  <c r="K18" i="1" s="1"/>
  <c r="O27" i="3"/>
  <c r="Q27" i="3" s="1"/>
  <c r="K19" i="1"/>
  <c r="N27" i="3"/>
  <c r="P27" i="3" s="1"/>
  <c r="C131" i="1"/>
  <c r="D131" i="1" s="1"/>
  <c r="C30" i="4" s="1"/>
  <c r="C126" i="1"/>
  <c r="D126" i="1" s="1"/>
  <c r="C26" i="4" s="1"/>
  <c r="B23" i="1"/>
  <c r="B24" i="1"/>
  <c r="B57" i="1" s="1"/>
  <c r="D57" i="1" s="1"/>
  <c r="B109" i="1" l="1"/>
  <c r="B20" i="4" s="1"/>
  <c r="K16" i="1" s="1"/>
  <c r="B104" i="1"/>
  <c r="B16" i="4" s="1"/>
  <c r="K15" i="1" s="1"/>
  <c r="D109" i="1"/>
  <c r="C20" i="4" s="1"/>
  <c r="D104" i="1"/>
  <c r="C16" i="4" s="1"/>
  <c r="B47" i="1"/>
  <c r="E47" i="1" s="1"/>
  <c r="B56" i="1"/>
  <c r="D56" i="1" s="1"/>
  <c r="B48" i="1"/>
  <c r="B50" i="1"/>
  <c r="B49" i="1"/>
  <c r="M27" i="3" l="1"/>
  <c r="K20" i="1"/>
  <c r="F35" i="3" s="1"/>
  <c r="L27" i="3"/>
  <c r="D47" i="1"/>
  <c r="G47" i="1"/>
  <c r="L14" i="1"/>
  <c r="L20" i="1" s="1"/>
  <c r="F38" i="3" s="1"/>
  <c r="D49" i="1"/>
  <c r="E49" i="1"/>
  <c r="G49" i="1" s="1"/>
  <c r="D50" i="1"/>
  <c r="E50" i="1"/>
  <c r="G50" i="1" s="1"/>
  <c r="D48" i="1"/>
  <c r="E48" i="1"/>
  <c r="M14" i="1" s="1"/>
  <c r="M20" i="1" s="1"/>
  <c r="F39" i="3" s="1"/>
  <c r="H49" i="1" l="1"/>
  <c r="J49" i="1" s="1"/>
  <c r="H47" i="1"/>
  <c r="H56" i="1" s="1"/>
  <c r="G48" i="1"/>
  <c r="H50" i="1" s="1"/>
  <c r="J47" i="1" l="1"/>
  <c r="I47" i="1"/>
  <c r="I49" i="1"/>
  <c r="C127" i="1"/>
  <c r="H48" i="1"/>
  <c r="H57" i="1" s="1"/>
  <c r="I50" i="1"/>
  <c r="J50" i="1"/>
  <c r="I127" i="1" l="1"/>
  <c r="I48" i="1"/>
  <c r="I105" i="1"/>
  <c r="J56" i="1"/>
  <c r="D105" i="1" s="1"/>
  <c r="C17" i="4" s="1"/>
  <c r="I56" i="1"/>
  <c r="H127" i="1" s="1"/>
  <c r="C105" i="1"/>
  <c r="J48" i="1"/>
  <c r="J127" i="1"/>
  <c r="H27" i="4" s="1"/>
  <c r="C110" i="1"/>
  <c r="I132" i="1"/>
  <c r="J57" i="1"/>
  <c r="I57" i="1"/>
  <c r="C132" i="1"/>
  <c r="I110" i="1"/>
  <c r="H128" i="1" l="1"/>
  <c r="G28" i="4" s="1"/>
  <c r="G27" i="4"/>
  <c r="D127" i="1"/>
  <c r="J105" i="1"/>
  <c r="H17" i="4" s="1"/>
  <c r="H105" i="1"/>
  <c r="G17" i="4" s="1"/>
  <c r="B105" i="1"/>
  <c r="B17" i="4" s="1"/>
  <c r="B127" i="1"/>
  <c r="H132" i="1"/>
  <c r="G31" i="4" s="1"/>
  <c r="B132" i="1"/>
  <c r="B31" i="4" s="1"/>
  <c r="B110" i="1"/>
  <c r="H110" i="1"/>
  <c r="D110" i="1"/>
  <c r="C21" i="4" s="1"/>
  <c r="D132" i="1"/>
  <c r="C31" i="4" s="1"/>
  <c r="J110" i="1"/>
  <c r="H21" i="4" s="1"/>
  <c r="J132" i="1"/>
  <c r="H31" i="4" s="1"/>
  <c r="M29" i="3" l="1"/>
  <c r="O29" i="3"/>
  <c r="Q29" i="3" s="1"/>
  <c r="H111" i="1"/>
  <c r="G22" i="4" s="1"/>
  <c r="G21" i="4"/>
  <c r="N29" i="3" s="1"/>
  <c r="B111" i="1"/>
  <c r="B22" i="4" s="1"/>
  <c r="B21" i="4"/>
  <c r="L29" i="3" s="1"/>
  <c r="B128" i="1"/>
  <c r="B28" i="4" s="1"/>
  <c r="B27" i="4"/>
  <c r="L28" i="3" s="1"/>
  <c r="C27" i="4"/>
  <c r="M28" i="3" s="1"/>
  <c r="B106" i="1"/>
  <c r="B18" i="4" s="1"/>
  <c r="H106" i="1"/>
  <c r="G18" i="4" s="1"/>
  <c r="B137" i="1"/>
  <c r="B133" i="1"/>
  <c r="B32" i="4" s="1"/>
  <c r="H137" i="1"/>
  <c r="H133" i="1"/>
  <c r="G32" i="4" s="1"/>
  <c r="P29" i="3" l="1"/>
  <c r="P30" i="3" s="1"/>
  <c r="L30" i="3"/>
  <c r="N30" i="3" l="1"/>
</calcChain>
</file>

<file path=xl/comments1.xml><?xml version="1.0" encoding="utf-8"?>
<comments xmlns="http://schemas.openxmlformats.org/spreadsheetml/2006/main">
  <authors>
    <author>Juffermans, Eric</author>
  </authors>
  <commentList>
    <comment ref="D9" authorId="0">
      <text>
        <r>
          <rPr>
            <sz val="9"/>
            <color indexed="81"/>
            <rFont val="Tahoma"/>
            <family val="2"/>
          </rPr>
          <t>U kunt hier invullen:
Het totaal aantal ingeschreven verzekerde in uw praktijk op dit moment.</t>
        </r>
      </text>
    </comment>
    <comment ref="D10" authorId="0">
      <text>
        <r>
          <rPr>
            <sz val="9"/>
            <color indexed="81"/>
            <rFont val="Tahoma"/>
            <family val="2"/>
          </rPr>
          <t xml:space="preserve">U kunt hier invullen:
Het meest recente kwartaaltarief dat wij contratueel met u hebben afgesproken. </t>
        </r>
        <r>
          <rPr>
            <b/>
            <sz val="9"/>
            <color indexed="81"/>
            <rFont val="Tahoma"/>
            <family val="2"/>
          </rPr>
          <t xml:space="preserve"> </t>
        </r>
      </text>
    </comment>
    <comment ref="D11" authorId="0">
      <text>
        <r>
          <rPr>
            <sz val="9"/>
            <color indexed="81"/>
            <rFont val="Tahoma"/>
            <family val="2"/>
          </rPr>
          <t>U kunt hier invullen:
Het totaal aantal ingeschreven verzekerde met een leeftijd van 75 jaar en ouderen in uw praktijk op dit moment.</t>
        </r>
      </text>
    </comment>
    <comment ref="D15" authorId="0">
      <text>
        <r>
          <rPr>
            <sz val="9"/>
            <color indexed="81"/>
            <rFont val="Tahoma"/>
            <family val="2"/>
          </rPr>
          <t xml:space="preserve">Indien u </t>
        </r>
        <r>
          <rPr>
            <u/>
            <sz val="9"/>
            <color indexed="81"/>
            <rFont val="Tahoma"/>
            <family val="2"/>
          </rPr>
          <t>op dit moment</t>
        </r>
        <r>
          <rPr>
            <sz val="9"/>
            <color indexed="81"/>
            <rFont val="Tahoma"/>
            <family val="2"/>
          </rPr>
          <t xml:space="preserve"> deelneemt aan gecontracteerde ketenzorg DM2 of DM/VRM klikt u "</t>
        </r>
        <r>
          <rPr>
            <b/>
            <sz val="9"/>
            <color indexed="81"/>
            <rFont val="Tahoma"/>
            <family val="2"/>
          </rPr>
          <t>ja</t>
        </r>
        <r>
          <rPr>
            <sz val="9"/>
            <color indexed="81"/>
            <rFont val="Tahoma"/>
            <family val="2"/>
          </rPr>
          <t>".
Zo niet, klikt u "</t>
        </r>
        <r>
          <rPr>
            <b/>
            <sz val="9"/>
            <color indexed="81"/>
            <rFont val="Tahoma"/>
            <family val="2"/>
          </rPr>
          <t>nee</t>
        </r>
        <r>
          <rPr>
            <sz val="9"/>
            <color indexed="81"/>
            <rFont val="Tahoma"/>
            <family val="2"/>
          </rPr>
          <t xml:space="preserve">". </t>
        </r>
      </text>
    </comment>
    <comment ref="D16" authorId="0">
      <text>
        <r>
          <rPr>
            <sz val="9"/>
            <color indexed="81"/>
            <rFont val="Tahoma"/>
            <family val="2"/>
          </rPr>
          <t xml:space="preserve">Indien u </t>
        </r>
        <r>
          <rPr>
            <u/>
            <sz val="9"/>
            <color indexed="81"/>
            <rFont val="Tahoma"/>
            <family val="2"/>
          </rPr>
          <t>op dit moment</t>
        </r>
        <r>
          <rPr>
            <sz val="9"/>
            <color indexed="81"/>
            <rFont val="Tahoma"/>
            <family val="2"/>
          </rPr>
          <t xml:space="preserve"> deelneemt aan gecontracteerde ketenzorg COPD of COPD/astma klikt u "</t>
        </r>
        <r>
          <rPr>
            <b/>
            <sz val="9"/>
            <color indexed="81"/>
            <rFont val="Tahoma"/>
            <family val="2"/>
          </rPr>
          <t>ja</t>
        </r>
        <r>
          <rPr>
            <sz val="9"/>
            <color indexed="81"/>
            <rFont val="Tahoma"/>
            <family val="2"/>
          </rPr>
          <t>".
Zo niet, klikt u "</t>
        </r>
        <r>
          <rPr>
            <b/>
            <sz val="9"/>
            <color indexed="81"/>
            <rFont val="Tahoma"/>
            <family val="2"/>
          </rPr>
          <t>nee</t>
        </r>
        <r>
          <rPr>
            <sz val="9"/>
            <color indexed="81"/>
            <rFont val="Tahoma"/>
            <family val="2"/>
          </rPr>
          <t xml:space="preserve">". </t>
        </r>
      </text>
    </comment>
    <comment ref="D17" authorId="0">
      <text>
        <r>
          <rPr>
            <sz val="9"/>
            <color indexed="81"/>
            <rFont val="Tahoma"/>
            <family val="2"/>
          </rPr>
          <t xml:space="preserve">Indien u </t>
        </r>
        <r>
          <rPr>
            <u/>
            <sz val="9"/>
            <color indexed="81"/>
            <rFont val="Tahoma"/>
            <family val="2"/>
          </rPr>
          <t>op dit moment</t>
        </r>
        <r>
          <rPr>
            <sz val="9"/>
            <color indexed="81"/>
            <rFont val="Tahoma"/>
            <family val="2"/>
          </rPr>
          <t xml:space="preserve"> deelneemt aan gecontracteerde ketenzorg VRM of DM/VRM klikt u "</t>
        </r>
        <r>
          <rPr>
            <b/>
            <sz val="9"/>
            <color indexed="81"/>
            <rFont val="Tahoma"/>
            <family val="2"/>
          </rPr>
          <t>ja</t>
        </r>
        <r>
          <rPr>
            <sz val="9"/>
            <color indexed="81"/>
            <rFont val="Tahoma"/>
            <family val="2"/>
          </rPr>
          <t>".
Zo niet, klikt u "</t>
        </r>
        <r>
          <rPr>
            <b/>
            <sz val="9"/>
            <color indexed="81"/>
            <rFont val="Tahoma"/>
            <family val="2"/>
          </rPr>
          <t>nee</t>
        </r>
        <r>
          <rPr>
            <sz val="9"/>
            <color indexed="81"/>
            <rFont val="Tahoma"/>
            <family val="2"/>
          </rPr>
          <t xml:space="preserve">". </t>
        </r>
      </text>
    </comment>
    <comment ref="D18" authorId="0">
      <text>
        <r>
          <rPr>
            <sz val="9"/>
            <color indexed="81"/>
            <rFont val="Tahoma"/>
            <family val="2"/>
          </rPr>
          <t xml:space="preserve">Indien u de voorbereidingsmodule integrale zorg voor kwetsbare ouderen heeft afgerond of </t>
        </r>
        <r>
          <rPr>
            <u/>
            <sz val="9"/>
            <color indexed="81"/>
            <rFont val="Tahoma"/>
            <family val="2"/>
          </rPr>
          <t xml:space="preserve">op dit moment </t>
        </r>
        <r>
          <rPr>
            <sz val="9"/>
            <color indexed="81"/>
            <rFont val="Tahoma"/>
            <family val="2"/>
          </rPr>
          <t>deelneemt aan deze module klikt u "</t>
        </r>
        <r>
          <rPr>
            <b/>
            <sz val="9"/>
            <color indexed="81"/>
            <rFont val="Tahoma"/>
            <family val="2"/>
          </rPr>
          <t>ja</t>
        </r>
        <r>
          <rPr>
            <sz val="9"/>
            <color indexed="81"/>
            <rFont val="Tahoma"/>
            <family val="2"/>
          </rPr>
          <t>".
Zo niet, klikt u "</t>
        </r>
        <r>
          <rPr>
            <b/>
            <sz val="9"/>
            <color indexed="81"/>
            <rFont val="Tahoma"/>
            <family val="2"/>
          </rPr>
          <t>nee</t>
        </r>
        <r>
          <rPr>
            <sz val="9"/>
            <color indexed="81"/>
            <rFont val="Tahoma"/>
            <family val="2"/>
          </rPr>
          <t>".</t>
        </r>
      </text>
    </comment>
    <comment ref="D25" authorId="0">
      <text>
        <r>
          <rPr>
            <sz val="9"/>
            <color indexed="81"/>
            <rFont val="Tahoma"/>
            <family val="2"/>
          </rPr>
          <t>Indien u voor het eerst gaat deelnemen aan gecontracteerde ketenzorg DM2 of DM/VRM klikt u "</t>
        </r>
        <r>
          <rPr>
            <b/>
            <sz val="9"/>
            <color indexed="81"/>
            <rFont val="Tahoma"/>
            <family val="2"/>
          </rPr>
          <t>ja</t>
        </r>
        <r>
          <rPr>
            <sz val="9"/>
            <color indexed="81"/>
            <rFont val="Tahoma"/>
            <family val="2"/>
          </rPr>
          <t>".
Indien u reeds deelneemt aan gecontracteerde ketenzorg DM2 of DM2/VRM klikt u "</t>
        </r>
        <r>
          <rPr>
            <b/>
            <sz val="9"/>
            <color indexed="81"/>
            <rFont val="Tahoma"/>
            <family val="2"/>
          </rPr>
          <t>nvt</t>
        </r>
        <r>
          <rPr>
            <sz val="9"/>
            <color indexed="81"/>
            <rFont val="Tahoma"/>
            <family val="2"/>
          </rPr>
          <t xml:space="preserve">". </t>
        </r>
      </text>
    </comment>
    <comment ref="N25" authorId="0">
      <text>
        <r>
          <rPr>
            <sz val="9"/>
            <color indexed="81"/>
            <rFont val="Tahoma"/>
            <family val="2"/>
          </rPr>
          <t>De bedragen zijn exclusief indexatie 2017.</t>
        </r>
      </text>
    </comment>
    <comment ref="P25" authorId="0">
      <text>
        <r>
          <rPr>
            <sz val="9"/>
            <color indexed="81"/>
            <rFont val="Tahoma"/>
            <family val="2"/>
          </rPr>
          <t>De bedragen zijn exclusief indexatie 2018.</t>
        </r>
      </text>
    </comment>
    <comment ref="D26" authorId="0">
      <text>
        <r>
          <rPr>
            <sz val="9"/>
            <color indexed="81"/>
            <rFont val="Tahoma"/>
            <family val="2"/>
          </rPr>
          <t>Indien u voor het eerst gaat deelnemen aan gecontracteerde ketenzorg COPD of COPD/astma klikt u "</t>
        </r>
        <r>
          <rPr>
            <b/>
            <sz val="9"/>
            <color indexed="81"/>
            <rFont val="Tahoma"/>
            <family val="2"/>
          </rPr>
          <t>ja</t>
        </r>
        <r>
          <rPr>
            <sz val="9"/>
            <color indexed="81"/>
            <rFont val="Tahoma"/>
            <family val="2"/>
          </rPr>
          <t>". 
Indien u reeds deelneemt aan gecontracteerde ketenzorg COPD of COPD/astma klikt u "</t>
        </r>
        <r>
          <rPr>
            <b/>
            <sz val="9"/>
            <color indexed="81"/>
            <rFont val="Tahoma"/>
            <family val="2"/>
          </rPr>
          <t>nvt</t>
        </r>
        <r>
          <rPr>
            <sz val="9"/>
            <color indexed="81"/>
            <rFont val="Tahoma"/>
            <family val="2"/>
          </rPr>
          <t xml:space="preserve">". </t>
        </r>
      </text>
    </comment>
    <comment ref="D27" authorId="0">
      <text>
        <r>
          <rPr>
            <sz val="9"/>
            <color indexed="81"/>
            <rFont val="Tahoma"/>
            <family val="2"/>
          </rPr>
          <t>Indien u voor het eerst gaat deelnemen aan gecontracteerde ketenzorg VRM of DM/VRM klikt u "</t>
        </r>
        <r>
          <rPr>
            <b/>
            <sz val="9"/>
            <color indexed="81"/>
            <rFont val="Tahoma"/>
            <family val="2"/>
          </rPr>
          <t>ja</t>
        </r>
        <r>
          <rPr>
            <sz val="9"/>
            <color indexed="81"/>
            <rFont val="Tahoma"/>
            <family val="2"/>
          </rPr>
          <t>".
Indien u reeds deelneemt aan gecontracteerde ketenzorg VRM of DM2/VRM klikt u "</t>
        </r>
        <r>
          <rPr>
            <b/>
            <sz val="9"/>
            <color indexed="81"/>
            <rFont val="Tahoma"/>
            <family val="2"/>
          </rPr>
          <t>nvt</t>
        </r>
        <r>
          <rPr>
            <sz val="9"/>
            <color indexed="81"/>
            <rFont val="Tahoma"/>
            <family val="2"/>
          </rPr>
          <t xml:space="preserve">". </t>
        </r>
      </text>
    </comment>
    <comment ref="D31" authorId="0">
      <text>
        <r>
          <rPr>
            <sz val="9"/>
            <color indexed="81"/>
            <rFont val="Tahoma"/>
            <family val="2"/>
          </rPr>
          <t>Indien u voor het eerst gaat deelnemen aan de voorbereidingsmodule integrale zorg voor kwetsbare ouderen klikt u "</t>
        </r>
        <r>
          <rPr>
            <b/>
            <sz val="9"/>
            <color indexed="81"/>
            <rFont val="Tahoma"/>
            <family val="2"/>
          </rPr>
          <t>ja</t>
        </r>
        <r>
          <rPr>
            <sz val="9"/>
            <color indexed="81"/>
            <rFont val="Tahoma"/>
            <family val="2"/>
          </rPr>
          <t>".
Zo niet, klikt u "</t>
        </r>
        <r>
          <rPr>
            <b/>
            <sz val="9"/>
            <color indexed="81"/>
            <rFont val="Tahoma"/>
            <family val="2"/>
          </rPr>
          <t>nee</t>
        </r>
        <r>
          <rPr>
            <sz val="9"/>
            <color indexed="81"/>
            <rFont val="Tahoma"/>
            <family val="2"/>
          </rPr>
          <t>". 
Indien u reeds deelneemt of de voorbereidingsmodule heeft afgerond klikt u op "</t>
        </r>
        <r>
          <rPr>
            <b/>
            <sz val="9"/>
            <color indexed="81"/>
            <rFont val="Tahoma"/>
            <family val="2"/>
          </rPr>
          <t>nvt</t>
        </r>
        <r>
          <rPr>
            <sz val="9"/>
            <color indexed="81"/>
            <rFont val="Tahoma"/>
            <family val="2"/>
          </rPr>
          <t xml:space="preserve">" </t>
        </r>
      </text>
    </comment>
    <comment ref="D32" authorId="0">
      <text>
        <r>
          <rPr>
            <sz val="9"/>
            <color indexed="81"/>
            <rFont val="Tahoma"/>
            <family val="2"/>
          </rPr>
          <t>Indien u voor het eerst gaat deelnemen aan de vervolgmodule integrale zorg voor kwetsbare ouderen klikt u "</t>
        </r>
        <r>
          <rPr>
            <b/>
            <sz val="9"/>
            <color indexed="81"/>
            <rFont val="Tahoma"/>
            <family val="2"/>
          </rPr>
          <t>ja</t>
        </r>
        <r>
          <rPr>
            <sz val="9"/>
            <color indexed="81"/>
            <rFont val="Tahoma"/>
            <family val="2"/>
          </rPr>
          <t>".
Zo niet, klikt u "</t>
        </r>
        <r>
          <rPr>
            <b/>
            <sz val="9"/>
            <color indexed="81"/>
            <rFont val="Tahoma"/>
            <family val="2"/>
          </rPr>
          <t>nee</t>
        </r>
        <r>
          <rPr>
            <sz val="9"/>
            <color indexed="81"/>
            <rFont val="Tahoma"/>
            <family val="2"/>
          </rPr>
          <t xml:space="preserve">". </t>
        </r>
      </text>
    </comment>
    <comment ref="E34" authorId="0">
      <text>
        <r>
          <rPr>
            <sz val="9"/>
            <color indexed="81"/>
            <rFont val="Tahoma"/>
            <family val="2"/>
          </rPr>
          <t xml:space="preserve">Berekening: 
uren per week / 38 uur
</t>
        </r>
      </text>
    </comment>
    <comment ref="F34" authorId="0">
      <text>
        <r>
          <rPr>
            <sz val="9"/>
            <color indexed="81"/>
            <rFont val="Tahoma"/>
            <family val="2"/>
          </rPr>
          <t>U krijgt een melding bij overschrijding van de maximale formatie. De financiële doorrekening gaat uit van de maximum formatie. Zie bijlage 12 paragraaf 2.2.2 en bijlage  13, paragraaf 1.3 en 2.3 voor meer informatie over de maximum formatie en tarieven.</t>
        </r>
      </text>
    </comment>
  </commentList>
</comments>
</file>

<file path=xl/sharedStrings.xml><?xml version="1.0" encoding="utf-8"?>
<sst xmlns="http://schemas.openxmlformats.org/spreadsheetml/2006/main" count="392" uniqueCount="221">
  <si>
    <t>Module POH-S en module voorbereiding ouderenzorg en integrale ouderenzorg</t>
  </si>
  <si>
    <t>Berekening POH-S/O formatie</t>
  </si>
  <si>
    <t>Uitgangspunt berekening</t>
  </si>
  <si>
    <t>ketenzorg</t>
  </si>
  <si>
    <t>afslag%</t>
  </si>
  <si>
    <t>norm praktijkgrootte</t>
  </si>
  <si>
    <t>bron: NZA</t>
  </si>
  <si>
    <t>DM</t>
  </si>
  <si>
    <t>max fte module poh-S basis</t>
  </si>
  <si>
    <t>bron: Menzis</t>
  </si>
  <si>
    <t>COPD</t>
  </si>
  <si>
    <t>max fte module voorbereiding ouderzorg</t>
  </si>
  <si>
    <t>VRM</t>
  </si>
  <si>
    <t>max fte module integrale  ouderenzorg</t>
  </si>
  <si>
    <t>max fte module voorbereiding ouderzorg indirecte tijd huisarts</t>
  </si>
  <si>
    <t>bron: voorbereidingsmodule Menzis 2013/2014</t>
  </si>
  <si>
    <t>max fte module integrale  ouderenzorg indirecte tijd huisarts</t>
  </si>
  <si>
    <t>bron: dbc Thoon</t>
  </si>
  <si>
    <t>norm 75+</t>
  </si>
  <si>
    <t>bron: gemiddelde percentage Menzis kernwerkgebied</t>
  </si>
  <si>
    <t>aantal 75+</t>
  </si>
  <si>
    <t>Jaarsalaris 1 fte poh-S/O</t>
  </si>
  <si>
    <t>bron: poh-model 2013/2014 + index (=salaris+infrastructuur, geen management huisarts €19.400)</t>
  </si>
  <si>
    <t>Jaarsalaris 1 fte huisarts</t>
  </si>
  <si>
    <t>bron: Nza</t>
  </si>
  <si>
    <t>Correctie fte bij ketenzorg DM</t>
  </si>
  <si>
    <t>bron: Aanvraagforumlier ketenzorg 2015 gecorrigeerd van 2350 naar 2168 -&gt; 0,33 fte =&gt; 0,3 fte | DM 30%, COPD 10%, VRM 20%</t>
  </si>
  <si>
    <t>Correctie fte bij ketenzorg COPD</t>
  </si>
  <si>
    <t>Correctie fte bij ketenzorg VRM</t>
  </si>
  <si>
    <t>Prakijkgevens</t>
  </si>
  <si>
    <t>aantal verzekerden (totaal)</t>
  </si>
  <si>
    <t>huidige formatie (fte) in module poh-S</t>
  </si>
  <si>
    <t>Huidige jaar tarief module poh-S</t>
  </si>
  <si>
    <t>Percentage 75% tov totale populatie praktijk</t>
  </si>
  <si>
    <t>Aantal 75+ in praktijk</t>
  </si>
  <si>
    <t>Deelname ketenzorg DM</t>
  </si>
  <si>
    <t>ja</t>
  </si>
  <si>
    <t>Deelname ketenzorg COPD</t>
  </si>
  <si>
    <t>Deelname ketenzorg VRM</t>
  </si>
  <si>
    <t>voorbereidingsmodule ouderenzorg afgerond</t>
  </si>
  <si>
    <t>Gewenste formatie bij Ouderenzorg</t>
  </si>
  <si>
    <t>uren per week</t>
  </si>
  <si>
    <t>fte</t>
  </si>
  <si>
    <t>formatie fte  basis poh</t>
  </si>
  <si>
    <t>formatie fte ouderenzorg voorbereidingsmodule</t>
  </si>
  <si>
    <t>formatie fte ouderenzorg</t>
  </si>
  <si>
    <t>Max Tarief o.b.v. Normpraktijk</t>
  </si>
  <si>
    <t>Tarief Jaar</t>
  </si>
  <si>
    <t>Tarief Kwartaal</t>
  </si>
  <si>
    <t>per ingeschreven verzekerde</t>
  </si>
  <si>
    <t>per ingeschreven 75+</t>
  </si>
  <si>
    <t>Tarief o.b.v. Praktijkgevens</t>
  </si>
  <si>
    <t>Praktijk verzekerden</t>
  </si>
  <si>
    <t>Max Tarief Jaar</t>
  </si>
  <si>
    <t>Max Jaar bedrag</t>
  </si>
  <si>
    <t>Max Fte</t>
  </si>
  <si>
    <t>Gewenst Fte</t>
  </si>
  <si>
    <t>Toegekend Fte</t>
  </si>
  <si>
    <t>Jaar bedrag obv toegekend Fte</t>
  </si>
  <si>
    <t>Kwartaal Tarief obv toegekend Fte</t>
  </si>
  <si>
    <t>Tarief Modulen o.b.v. Praktijkgegevens</t>
  </si>
  <si>
    <t>Norm fte Corretie</t>
  </si>
  <si>
    <t>Praktijk fte Correctie</t>
  </si>
  <si>
    <t>Huidige Ketenzorg</t>
  </si>
  <si>
    <t>Tarief per verzekerde 2015</t>
  </si>
  <si>
    <t>Jaar Bedrag Praktijk 2015</t>
  </si>
  <si>
    <t>Index</t>
  </si>
  <si>
    <t>Tarief per verzekerde 2016</t>
  </si>
  <si>
    <t>Jaar Bedrag Praktijk 2016</t>
  </si>
  <si>
    <t>module poh S</t>
  </si>
  <si>
    <t>situatie: start met nieuwe ketenzorg in 2016 en geen ouderenzorg</t>
  </si>
  <si>
    <t>Start Nieuw</t>
  </si>
  <si>
    <t>Fte in POH 2016</t>
  </si>
  <si>
    <t>Fte omvang Huidige POH-S</t>
  </si>
  <si>
    <t>Start met ketenzorg DM</t>
  </si>
  <si>
    <t>Start met ketenzorg COPD</t>
  </si>
  <si>
    <t>Start met ketenzorg VRM</t>
  </si>
  <si>
    <t>Nieuwe formatie voor POH-S</t>
  </si>
  <si>
    <t>Situatie bij start voorbereidingsmodule  ouderenzorg in 2016</t>
  </si>
  <si>
    <t>jaarbedrag</t>
  </si>
  <si>
    <t>Module POH-S Basis</t>
  </si>
  <si>
    <t>voorbereidingsmodule ouderenzorg</t>
  </si>
  <si>
    <t>Totaal</t>
  </si>
  <si>
    <t>Module Ouderenzorg</t>
  </si>
  <si>
    <t>Situatie In 2015 geen module POH-s en  start in 2016 met module  POH-S zonder ouderenzorg</t>
  </si>
  <si>
    <t>nee</t>
  </si>
  <si>
    <t>Tarief per Jaar per verz</t>
  </si>
  <si>
    <t>max fte module poh-S basis plus opslag geen deelname ketenzorg</t>
  </si>
  <si>
    <t>max fte module poh-S basis en opslag keten</t>
  </si>
  <si>
    <t>fte  opslag keten</t>
  </si>
  <si>
    <t>fte poh bij basis en opslag keten</t>
  </si>
  <si>
    <t>Huidige fte module poh</t>
  </si>
  <si>
    <t>toegekende fte basis en opslag keten</t>
  </si>
  <si>
    <t>Invul instructie</t>
  </si>
  <si>
    <t>De groene cellen met de rode letters zijn praktijkgegevens</t>
  </si>
  <si>
    <t>Kwartaal Tarief per ingeschreven verzekerde 2016</t>
  </si>
  <si>
    <t>Kwartaal Tarief 2016</t>
  </si>
  <si>
    <t>Tarief per verzekerde 2017/2018</t>
  </si>
  <si>
    <t>Jaar Bedrag Praktijk 2017/2018</t>
  </si>
  <si>
    <t>Kwartaal Tarief per verzerde 2017/2018</t>
  </si>
  <si>
    <t xml:space="preserve">situtatie : geen start  nieuwe keten en geen start ouderenzorg </t>
  </si>
  <si>
    <t>Bedragen per praktijk per jaar 2016</t>
  </si>
  <si>
    <t>Bedragen per praktijk per jaar 2017/2018</t>
  </si>
  <si>
    <t>Tarief  2016</t>
  </si>
  <si>
    <t>jaarbedrag 2017/2018</t>
  </si>
  <si>
    <t>Tarief  2017/2018</t>
  </si>
  <si>
    <t>Kwartaal Tarief 2017/2018</t>
  </si>
  <si>
    <t>Tarief 2017/2018</t>
  </si>
  <si>
    <t>Norm fte</t>
  </si>
  <si>
    <t>Norm grootte</t>
  </si>
  <si>
    <t>Berekening POH-S formatie (fte) 2017 met na afslag  obv huidige situatie</t>
  </si>
  <si>
    <t>nodig voor aanvraag ouderenzorg, wijziging huidige module poh-S en bij nieuwe module poh-s</t>
  </si>
  <si>
    <t>huidige situatie per 1 jan 2016</t>
  </si>
  <si>
    <t>vervalt</t>
  </si>
  <si>
    <t>niet tonen</t>
  </si>
  <si>
    <t>berekening van de max tarieven op basis van de normgegevens (zie blok uitgangspunt berekening</t>
  </si>
  <si>
    <t>berekening van de (onderdelen) tarieven op basis van de ingevulde praktijkgegevens (zie blok gewenst)</t>
  </si>
  <si>
    <t>berekening van de tarieven op basis van blok Tarief obv praktijkgegevens</t>
  </si>
  <si>
    <t>berekening opslag</t>
  </si>
  <si>
    <t>berekening opslag ketenzorg indien gestart met ouderenzorg terwijl nog niet met alle ketenzorg</t>
  </si>
  <si>
    <t>berekening pohs module 2015</t>
  </si>
  <si>
    <t>Berekening standaard  afslag  ketenzorg in fte op basis van huidige stituatie</t>
  </si>
  <si>
    <t>Situatie  start met vervolg ouderenzorg in 2016</t>
  </si>
  <si>
    <t>situatie: start met nieuwe ketenzorg in 2016 en tegelijktertijd ook met ouderenzorg</t>
  </si>
  <si>
    <t>aangevraagde fte module poh S basis</t>
  </si>
  <si>
    <t>max module poh-S met afslag ketenzorg 2016</t>
  </si>
  <si>
    <t>Fte in POH 2017</t>
  </si>
  <si>
    <t>max module poh-S met afslag ketenzorg 2017</t>
  </si>
  <si>
    <t>Berekening standaard  afslag  ketenzorg in fte op basis van huidige stituatie en bij gelijktijdige start ouderenzorg</t>
  </si>
  <si>
    <t>Nieuwe situatie bij start Ketenzorg en gelijktijdig ook ouderenzorg</t>
  </si>
  <si>
    <t>geldt alleen bij start ouderenzorg, zonder start nieuwe ketenzorg</t>
  </si>
  <si>
    <t>geldt alleen bij start ouderenzorg en  tegelijktertijd start nieuwe ketenzorg</t>
  </si>
  <si>
    <t>max fte module poh-S basis bij gelijktijdig start ouderenzorg en nieuwe ketenzorg</t>
  </si>
  <si>
    <t>Situatie bij start voorbereidingsmodule  ouderenzorg in 2016 zonder start nieuwe ketenzorg</t>
  </si>
  <si>
    <t>Situatie  start met vervolg ouderenzorg in 2016 zonder start nieuwe ketenzorg</t>
  </si>
  <si>
    <t>berekening gerelateerd aan norm jaarsalaris</t>
  </si>
  <si>
    <t>Let op C126 heeft formule die verwijst naar een cel B22 die ingevuld moet worden. Als er een spatie wordt ingevuld ontstaat er een fout. (Een spatie ziet er uit als leeg)</t>
  </si>
  <si>
    <t>Let op C131 heeft formule die verwijst naar een cel B22 die ingevuld moet worden. Als er een spatie wordt ingevuld ontstaat er een fout. (Een spatie ziet er uit als leeg)</t>
  </si>
  <si>
    <t>data</t>
  </si>
  <si>
    <t>invoerveld</t>
  </si>
  <si>
    <t>blok regel 96, indien alleen een verandering op keternzorg. Gewenste uren poh zijn van belang</t>
  </si>
  <si>
    <t>blok regel 103, indien alleen een verandering in voorbereiding ouderenzorg. Uren basis poh en uren formatie vbm van belang</t>
  </si>
  <si>
    <t>blok regel 118, indien een verandering in ouderenzorg en ketenzorg. Uren poh basis van belang en andere moduele van belang</t>
  </si>
  <si>
    <t>bedrag</t>
  </si>
  <si>
    <t>Q per verzekerde</t>
  </si>
  <si>
    <t>blok regel 108, indien alleen een verandering in vervolgmodule ouderenzorg. Uren basis poh en uren formatie vervolgmodule van belang</t>
  </si>
  <si>
    <t>Berekening vergoeding</t>
  </si>
  <si>
    <t>Per 1-1-2016 bij ongewijzigde situatie (alleen 2% indexering)</t>
  </si>
  <si>
    <t>per 2017 / 2018</t>
  </si>
  <si>
    <t>huidig</t>
  </si>
  <si>
    <t>Per 1-1-2016 bij alleen start met POH basis</t>
  </si>
  <si>
    <t>Per verzekerde per Q</t>
  </si>
  <si>
    <t>nvt</t>
  </si>
  <si>
    <t>Huidig situatie module POH-S o.b.v. ingevulde gegevens</t>
  </si>
  <si>
    <t>Keuzeoptie integrale ouderenzorg</t>
  </si>
  <si>
    <t>Keuzeopties ketenzorg en voorbereiding ouderenzorg</t>
  </si>
  <si>
    <t>max poh</t>
  </si>
  <si>
    <t>max voorb</t>
  </si>
  <si>
    <t>max vervolg</t>
  </si>
  <si>
    <t>Huidige situatie</t>
  </si>
  <si>
    <t>Module</t>
  </si>
  <si>
    <t>deelname ketenzorg COPD</t>
  </si>
  <si>
    <t>deelname ketenzorg VRM</t>
  </si>
  <si>
    <t>deelname ketenzorg DM2</t>
  </si>
  <si>
    <t>totaal aantal ingeschreven patiënten</t>
  </si>
  <si>
    <t>percentage 75-plussers in de praktijk</t>
  </si>
  <si>
    <t>start ketenzorg DM2</t>
  </si>
  <si>
    <t>start ketenzorg COPD</t>
  </si>
  <si>
    <t>start ketenzorg VRM</t>
  </si>
  <si>
    <t>kwartaaltarief</t>
  </si>
  <si>
    <t>voorbereidingsmodule integrale zorg voor 
kwetsbare ouderen</t>
  </si>
  <si>
    <t>huidige kwartaaltarief POH-S module</t>
  </si>
  <si>
    <t>totaal aantal 75-plussers in de praktijk</t>
  </si>
  <si>
    <t>max fte</t>
  </si>
  <si>
    <t>Financiële doorrekening 2016-2018</t>
  </si>
  <si>
    <t>POH-S module *</t>
  </si>
  <si>
    <t>* kwartaaltarief per ingeschreven verzekerde</t>
  </si>
  <si>
    <t>** kwartaaltarief per ingeschreven 75-plusser</t>
  </si>
  <si>
    <t>voorbereidingsmodule 
integrale zorg voor kwetsbare ouderen **</t>
  </si>
  <si>
    <t>vervolgmodule integrale zorg voor kwetsbare ouderen **</t>
  </si>
  <si>
    <t>toegekende fte</t>
  </si>
  <si>
    <t xml:space="preserve"> </t>
  </si>
  <si>
    <r>
      <t xml:space="preserve">Deze rekentool biedt u ondersteuning bij het Menzis inkoopbeleid POH-S en integrale zorg voor kwetsbare ouderen 2016-2018. (Zie het inkoopbeleid </t>
    </r>
    <r>
      <rPr>
        <sz val="10.5"/>
        <color rgb="FF0A57A4"/>
        <rFont val="Verdana"/>
        <family val="2"/>
      </rPr>
      <t xml:space="preserve">voor meer informatie). 
De komende drie jaar heeft u de mogelijkheid uw huidige POH-S formatie om te zetten naar de nieuwe situatie waarin de POH-S wordt bekostigd via een basis POH-S module, 
via de keten-dbc DM2, COPD en VRM en zorgvernieuwingsprojecten. De POH-ouderenzorg (POH-O) wordt dan alleen nog vergoed vanuit de module integrale zorg voor kwetsbare ouderen. 
Met deze rekentool kunt u een financiële doorrekening maken voor uw eigen praktijk. Wat is uw huidige praktijksituatie? Hoeveel praktijkondersteuning heeft u nodig? En wat is de vergoeding die u hiervoor kunt ontvangen? 
Deze rekentool is met grote zorgvuldigheid opgesteld. De tool is bedoeld om bij wijze van serviceverlening een financiële doorrekening voor uw praktijk mogelijk te maken. Meer dan een  indicatie biedt de rekentool echter niet. Zo kunnen in uw regio afwijkende afspraken zijn gemaakt. Informeert u hiervoor bij het formeel samenwerkingsverband waarmee Menzis contractuele afspraken heeft gemaakt. Menzis kan de rekentool aanpassen of intrekken als wijzigingen in (overheids)beleid daar aanleiding toe geven. Om bovenstaande redenen kunnen dan ook geen rechten aan deze rekentool ontleend worden. </t>
    </r>
  </si>
  <si>
    <t>Ketenzorg</t>
  </si>
  <si>
    <t>Integrale zorg voor kwetsbare ouderen</t>
  </si>
  <si>
    <t>start voorbereidingsmodule 
integrale zorg voor kwetsbare ouderen</t>
  </si>
  <si>
    <t>start vervolgmodule 
integrale zorg voor kwetsbare ouderen</t>
  </si>
  <si>
    <t>aantal uren POH-O per week bij 
vervolgmodule integrale zorg voor 
kwetsbare ouderen</t>
  </si>
  <si>
    <t>uur</t>
  </si>
  <si>
    <t>aantal uren POH-O per week bij 
voorbereidingsmodule integrale zorg voor 
kwetsbare ouderen</t>
  </si>
  <si>
    <t>Inzet POH-S</t>
  </si>
  <si>
    <t>aantal uren basis POH-S per week via 
POH-S module</t>
  </si>
  <si>
    <t>Inzet POH-O</t>
  </si>
  <si>
    <t xml:space="preserve">Nee, het rekenmodel geeft een indicatie van de vergoeding op basis van een wijziging per 1 januari 2016. De tarieven worden dus niet gecorrigeerd voor die kwartalen waarop u later in het jaar start met ketenzorg of integrale zorg voor kwetsbare ouderen. </t>
  </si>
  <si>
    <t>Welke factoren bepalen de maximale inzet van de POH-O in de voorbereidingsmodule en vervolgmodule integrale zorg voor kwetsbare ouderen?</t>
  </si>
  <si>
    <t>Waarom is Menzis in de tariefberekening uitgegaan van 10% 75-plussers?</t>
  </si>
  <si>
    <t xml:space="preserve">Het tarief is gebaseerd op het gemiddeld aantal Menzis verzekerden in het kernwerkgebied van Menzis met een leeftijd van 75 jaar of ouder. </t>
  </si>
  <si>
    <t>Hoe zijn de tarieven voor de modules integrale zorg voor kwetsbare ouderen tot stand gekomen?</t>
  </si>
  <si>
    <t>Waarom moet ik bij deelname integrale zorg voor kwetsbare ouderen naast de inzet POH-O ook de uren POH-S invullen?</t>
  </si>
  <si>
    <t>Waarom is de POH-S module zo uitgebreid geworden?</t>
  </si>
  <si>
    <t>Zijn de tarieven inclusief indexatie?</t>
  </si>
  <si>
    <t xml:space="preserve">In het rekenmodel is alleen de indexatie voor 2016 (2% voorcalculatorisch) verwerkt. </t>
  </si>
  <si>
    <t>Op basis van landelijke onderzoek, voormalige modules (ouderenzorg en POH-S) en pilots ouderenzorg is het tarief tot stand gekomen. Het tarief bevat een vergoeding voor de directe en indirecte tijd van de POH-O en de indirecte tijd van de huisarts.</t>
  </si>
  <si>
    <t>Nieuwe situatie per 1 januari 2016</t>
  </si>
  <si>
    <t>Ik ga niet per 1 januari 2016, maar vanaf 1 april 2016 starten met ketenzorg COPD. Houdt het rekentool hier rekening mee?</t>
  </si>
  <si>
    <t>Waarom is mijn tarief voor de module POH-S lager in 2017 dan in 2016?</t>
  </si>
  <si>
    <t>Doel is om de huidige POH-S formatie over drie jaar te bekostigen via een basis POH-S module, via de keten-dbc DM2, COPD en VRM en zorgvernieuwingsprojecten. Het is onze inzet dat zorg voor patiënten met DM2, COPD en VRM, die ook in de eerste lijn geleverd kan worden, niet meer bij ziekenhuizen wordt ingekocht. Dit betekent dat er een kwalitatief goed en volledig aanbod van deze zorg in de eerste lijn moet zijn. Daarom geldt al met ingang van 2017 dat de inzet van een POH-S voor DM2, COPD en VRM alleen nog wordt gefinancierd vanuit een keten-dbc en niet meer via de POH-S module. Op het tarief van de module POH-S worden daarom standaard afslagen toegepast voor die keten-dbc’s waaraan u op 1 januari 2017 nog niet deelneemt.  Menzis informeert u tijdig over het nieuw te declareren tarief.</t>
  </si>
  <si>
    <t xml:space="preserve">De maximale inzet van de POH-O wordt bepaald door de daadwerkelijke inzet van uren POH-O en het aantal 75-plussers in de praktijk. </t>
  </si>
  <si>
    <t>Veel gestelde vragen</t>
  </si>
  <si>
    <t>Hoe werkt de rekentool?
Voor meer vragen klik op pijltje</t>
  </si>
  <si>
    <t xml:space="preserve">Tijdens de consultaties werd het belang van continuïteit benadrukt. Vanuit dit uitgangspunt is het meerjarige nieuwe beleid vormgegeven. Dit zorgt er voor dat het beleid goed moet aansluiten op de zeer verschillende praktijksituaties (huidige formatie POH-S, deelname aan 1 of meerdere keten-dbc’s, deelname aan de voorbereidingsmodule ouderenzorg, etc.) en dat ook nog over een periode van 3 jaar.  Het doel van de  rekentool is om u te helpen de vertaling voor uw eigen praktijk te maken. </t>
  </si>
  <si>
    <t>Als u gaat starten met de voorbereidingsmodule of de vervolgmodule integrale zorg voor kwetsbare ouderen, dan wijzigt uw POH-S module. Naast de modules ouderenzorg kunt u een basisformatie POH-S vanuit de POH-S module aanvragen. Deze basisinformatie bedraagt maximaal 0,14 fte per normpraktijk (2.168 patiënten) als u aan de keten-dbc's DM2, COPD en VRM deelneemt. Wanneer u in 2016 nog niet aan alle keten-dbc's deelneemt, kunt u tijdelijk in 2016 meer POH-S in de POH-S module aanvragen. Zie bijlage 12, paragraaf 2.2.2 voor meer informatie over de tarieven.</t>
  </si>
  <si>
    <t xml:space="preserve">In de blauwe vlakken kunt u uw praktijksituatie invullen. U vult eerst de huidige situatie van uw praktijk in (het totaal aantal bij de praktijk ingeschreven patiëntenl, het aantal ingeschreven  patiënten van 75 jaar en ouder, aan welke ketenzorg u deelneemt en of u aan  een module ouderenzorg heeft deelgenomen of nog deelneemt. Vervolgens vult u de situatie in waarvoor u de financiële doorrekening voor de POH-S en POH-O wilt bekijken. 
Voorbeeld: U neemt al deel aan ketenzorg DM2. U vult dan bij de bestaande situatie “ja” in en bij de nieuwe situatie vult u “nvt” in. U wilt in 2016 gaan deelnemen aan COPD ketenzorg. Dan vult u bij de nieuwe situatie “ja” in. U heeft in 2015 een voorbereidingsmodule integrale zorg ouderen doorlopen, dus u vult bij de bestaande situatie “ja” in. U wilt in 2016 starten met de vervolgmodule integrale zorg voor kwetsbare ouderen, dus u vult bij de nieuwe situatie voorbereidingsmodule “nvt” in en bij de vervolgmodule “ja” in. Vervolgens vult u het aantal uren POH-S, die u per week vanuit de POH-S module wilt inzetten. En vult u het aantal uren POH-O in die u per week wilt inzetten vanuit de vervolgmodule integrale zorg voor kwetsbare ouderen.  
LET OP, dat u altijd alle vakjes van het model invult. 
</t>
  </si>
  <si>
    <r>
      <t xml:space="preserve">Situatie dat 
 nieuwe ketenzorg wordt aangevraagd en afslag in  fte wordt lager dan 0,14, mag ha weer opplussen!
</t>
    </r>
    <r>
      <rPr>
        <b/>
        <i/>
        <sz val="14"/>
        <rFont val="Calibri"/>
        <family val="2"/>
        <scheme val="minor"/>
      </rPr>
      <t>Opl: vergelijk tussen fte na afslag met aangevraagde uren(fte) door Ha voor basis module</t>
    </r>
  </si>
  <si>
    <r>
      <t xml:space="preserve">Situatie dat 
 op zelfde datum zowel nieuwe ketenzorg alswel ouderenzorg start in 2016 is nog niet berekend
</t>
    </r>
    <r>
      <rPr>
        <b/>
        <i/>
        <sz val="14"/>
        <rFont val="Calibri"/>
        <family val="2"/>
        <scheme val="minor"/>
      </rPr>
      <t>oplossing: startdatum invoeren van zowel ketenzorg als ouderenzorg!!!</t>
    </r>
  </si>
  <si>
    <r>
      <t xml:space="preserve">Per 1-1-2016 bij </t>
    </r>
    <r>
      <rPr>
        <b/>
        <sz val="10"/>
        <rFont val="Calibri"/>
        <family val="2"/>
        <scheme val="minor"/>
      </rPr>
      <t>alleen</t>
    </r>
    <r>
      <rPr>
        <sz val="10"/>
        <rFont val="Calibri"/>
        <family val="2"/>
        <scheme val="minor"/>
      </rPr>
      <t xml:space="preserve"> wijziging situatie ketenzorg</t>
    </r>
  </si>
  <si>
    <r>
      <t xml:space="preserve">Per 1-1-2016 bij </t>
    </r>
    <r>
      <rPr>
        <b/>
        <sz val="10"/>
        <rFont val="Calibri"/>
        <family val="2"/>
        <scheme val="minor"/>
      </rPr>
      <t>alleen</t>
    </r>
    <r>
      <rPr>
        <sz val="10"/>
        <rFont val="Calibri"/>
        <family val="2"/>
        <scheme val="minor"/>
      </rPr>
      <t xml:space="preserve"> wijziging situatie ouderenzorg </t>
    </r>
  </si>
  <si>
    <r>
      <rPr>
        <i/>
        <sz val="10"/>
        <rFont val="Calibri"/>
        <family val="2"/>
        <scheme val="minor"/>
      </rPr>
      <t>voorbereidingsmodule</t>
    </r>
    <r>
      <rPr>
        <sz val="10"/>
        <rFont val="Calibri"/>
        <family val="2"/>
        <scheme val="minor"/>
      </rPr>
      <t xml:space="preserve"> ouderenzorg</t>
    </r>
  </si>
  <si>
    <r>
      <rPr>
        <i/>
        <sz val="10"/>
        <rFont val="Calibri"/>
        <family val="2"/>
        <scheme val="minor"/>
      </rPr>
      <t>Integrale</t>
    </r>
    <r>
      <rPr>
        <sz val="10"/>
        <rFont val="Calibri"/>
        <family val="2"/>
        <scheme val="minor"/>
      </rPr>
      <t xml:space="preserve"> module Ouderenzorg</t>
    </r>
  </si>
  <si>
    <r>
      <t xml:space="preserve">Per 1-1-2016 bij wijziging situatie ouderenzorg </t>
    </r>
    <r>
      <rPr>
        <b/>
        <sz val="10"/>
        <rFont val="Calibri"/>
        <family val="2"/>
        <scheme val="minor"/>
      </rPr>
      <t>én</t>
    </r>
    <r>
      <rPr>
        <sz val="10"/>
        <rFont val="Calibri"/>
        <family val="2"/>
        <scheme val="minor"/>
      </rPr>
      <t xml:space="preserve"> ketenzorg</t>
    </r>
  </si>
  <si>
    <t>Rekentool POH-S/POH-O 2016 versie 8 december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</si>
</sst>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quot;\ * #,##0.00_ ;_ &quot;€&quot;\ * \-#,##0.00_ ;_ &quot;€&quot;\ * &quot;-&quot;??_ ;_ @_ "/>
    <numFmt numFmtId="43" formatCode="_ * #,##0.00_ ;_ * \-#,##0.00_ ;_ * &quot;-&quot;??_ ;_ @_ "/>
    <numFmt numFmtId="164" formatCode="0.000"/>
    <numFmt numFmtId="165" formatCode="_ * #,##0_ ;_ * \-#,##0_ ;_ * &quot;-&quot;??_ ;_ @_ "/>
    <numFmt numFmtId="166" formatCode="_ [$€-413]\ * #,##0_ ;_ [$€-413]\ * \-#,##0_ ;_ [$€-413]\ * &quot;-&quot;??_ ;_ @_ "/>
    <numFmt numFmtId="167" formatCode="_ [$€-413]\ * #,##0.00_ ;_ [$€-413]\ * \-#,##0.00_ ;_ [$€-413]\ * &quot;-&quot;??_ ;_ @_ "/>
    <numFmt numFmtId="168" formatCode="0.0000"/>
    <numFmt numFmtId="169" formatCode="_ * #,##0.0000_ ;_ * \-#,##0.0000_ ;_ * &quot;-&quot;??_ ;_ @_ "/>
    <numFmt numFmtId="170" formatCode="_ * #,##0.000_ ;_ * \-#,##0.000_ ;_ * &quot;-&quot;??_ ;_ @_ "/>
    <numFmt numFmtId="171" formatCode="_ * #,##0.00_ ;_ * \-#,##0.00_ ;_ * &quot;-&quot;????_ ;_ @_ "/>
    <numFmt numFmtId="172" formatCode="_ &quot;€&quot;\ * #,##0_ ;_ &quot;€&quot;\ * \-#,##0_ ;_ &quot;€&quot;\ * &quot;-&quot;??_ ;_ @_ "/>
    <numFmt numFmtId="173" formatCode="_(* #,##0.00_);_(* \(#,##0.00\);_(* &quot;-&quot;??_);_(@_)"/>
    <numFmt numFmtId="174" formatCode="_ [$€-413]\ * #,##0.0000_ ;_ [$€-413]\ * \-#,##0.0000_ ;_ [$€-413]\ * &quot;-&quot;????_ ;_ @_ "/>
    <numFmt numFmtId="175" formatCode="[$€-413]\ #,##0.00;[$€-413]\ \-#,##0.00"/>
    <numFmt numFmtId="176" formatCode="&quot;€&quot;\ #,##0"/>
  </numFmts>
  <fonts count="33" x14ac:knownFonts="1">
    <font>
      <sz val="11"/>
      <color theme="1"/>
      <name val="Calibri"/>
      <family val="2"/>
      <scheme val="minor"/>
    </font>
    <font>
      <sz val="11"/>
      <color theme="1"/>
      <name val="Calibri"/>
      <family val="2"/>
      <scheme val="minor"/>
    </font>
    <font>
      <sz val="11"/>
      <color theme="1"/>
      <name val="Verdana"/>
      <family val="2"/>
    </font>
    <font>
      <b/>
      <sz val="20"/>
      <color rgb="FFC20069"/>
      <name val="Verdana"/>
      <family val="2"/>
    </font>
    <font>
      <b/>
      <sz val="16"/>
      <color rgb="FFC20069"/>
      <name val="Verdana"/>
      <family val="2"/>
    </font>
    <font>
      <sz val="10"/>
      <color theme="1"/>
      <name val="Verdana"/>
      <family val="2"/>
    </font>
    <font>
      <b/>
      <sz val="10"/>
      <color rgb="FF0A57A4"/>
      <name val="Verdana"/>
      <family val="2"/>
    </font>
    <font>
      <sz val="10"/>
      <name val="Verdana"/>
      <family val="2"/>
    </font>
    <font>
      <b/>
      <sz val="10"/>
      <color theme="0"/>
      <name val="Verdana"/>
      <family val="2"/>
    </font>
    <font>
      <b/>
      <sz val="10"/>
      <color theme="1"/>
      <name val="Verdana"/>
      <family val="2"/>
    </font>
    <font>
      <sz val="10"/>
      <color rgb="FFFF0000"/>
      <name val="Verdana"/>
      <family val="2"/>
    </font>
    <font>
      <sz val="10.5"/>
      <color rgb="FF0A57A4"/>
      <name val="Verdana"/>
      <family val="2"/>
    </font>
    <font>
      <sz val="10"/>
      <color rgb="FF00417F"/>
      <name val="Verdana"/>
      <family val="2"/>
    </font>
    <font>
      <b/>
      <sz val="10"/>
      <color rgb="FF00417F"/>
      <name val="Verdana"/>
      <family val="2"/>
    </font>
    <font>
      <sz val="9"/>
      <color indexed="81"/>
      <name val="Tahoma"/>
      <family val="2"/>
    </font>
    <font>
      <b/>
      <sz val="9"/>
      <color indexed="81"/>
      <name val="Tahoma"/>
      <family val="2"/>
    </font>
    <font>
      <u/>
      <sz val="9"/>
      <color indexed="81"/>
      <name val="Tahoma"/>
      <family val="2"/>
    </font>
    <font>
      <sz val="9"/>
      <color rgb="FF00417F"/>
      <name val="Verdana"/>
      <family val="2"/>
    </font>
    <font>
      <sz val="12"/>
      <color theme="1"/>
      <name val="Verdana"/>
      <family val="2"/>
    </font>
    <font>
      <b/>
      <sz val="14"/>
      <name val="Calibri"/>
      <family val="2"/>
      <scheme val="minor"/>
    </font>
    <font>
      <sz val="11"/>
      <name val="Calibri"/>
      <family val="2"/>
      <scheme val="minor"/>
    </font>
    <font>
      <b/>
      <i/>
      <sz val="11"/>
      <name val="Calibri"/>
      <family val="2"/>
      <scheme val="minor"/>
    </font>
    <font>
      <b/>
      <sz val="11"/>
      <name val="Calibri"/>
      <family val="2"/>
      <scheme val="minor"/>
    </font>
    <font>
      <i/>
      <sz val="9"/>
      <name val="Calibri"/>
      <family val="2"/>
      <scheme val="minor"/>
    </font>
    <font>
      <sz val="10"/>
      <name val="Calibri"/>
      <family val="2"/>
      <scheme val="minor"/>
    </font>
    <font>
      <sz val="10"/>
      <name val="Calibri"/>
      <family val="2"/>
    </font>
    <font>
      <sz val="11"/>
      <name val="Calibri"/>
      <family val="2"/>
    </font>
    <font>
      <b/>
      <i/>
      <sz val="11"/>
      <name val="Calibri"/>
      <family val="2"/>
    </font>
    <font>
      <b/>
      <sz val="10"/>
      <name val="Calibri"/>
      <family val="2"/>
      <scheme val="minor"/>
    </font>
    <font>
      <sz val="9"/>
      <name val="Calibri"/>
      <family val="2"/>
      <scheme val="minor"/>
    </font>
    <font>
      <b/>
      <i/>
      <sz val="14"/>
      <name val="Calibri"/>
      <family val="2"/>
      <scheme val="minor"/>
    </font>
    <font>
      <b/>
      <i/>
      <sz val="10"/>
      <name val="Calibri"/>
      <family val="2"/>
      <scheme val="minor"/>
    </font>
    <font>
      <i/>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rgb="FF00417F"/>
        <bgColor indexed="64"/>
      </patternFill>
    </fill>
    <fill>
      <patternFill patternType="solid">
        <fgColor rgb="FF97A4CA"/>
        <bgColor indexed="64"/>
      </patternFill>
    </fill>
    <fill>
      <patternFill patternType="solid">
        <fgColor rgb="FFF4F1E8"/>
        <bgColor indexed="64"/>
      </patternFill>
    </fill>
    <fill>
      <patternFill patternType="solid">
        <fgColor theme="0"/>
        <bgColor rgb="FF000000"/>
      </patternFill>
    </fill>
  </fills>
  <borders count="6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diagonal/>
    </border>
    <border>
      <left/>
      <right/>
      <top/>
      <bottom style="dotted">
        <color auto="1"/>
      </bottom>
      <diagonal/>
    </border>
    <border>
      <left style="dotted">
        <color auto="1"/>
      </left>
      <right style="dotted">
        <color auto="1"/>
      </right>
      <top/>
      <bottom/>
      <diagonal/>
    </border>
    <border>
      <left style="dotted">
        <color auto="1"/>
      </left>
      <right/>
      <top/>
      <bottom/>
      <diagonal/>
    </border>
    <border>
      <left/>
      <right/>
      <top style="dotted">
        <color indexed="64"/>
      </top>
      <bottom/>
      <diagonal/>
    </border>
    <border>
      <left/>
      <right style="dotted">
        <color auto="1"/>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20">
    <xf numFmtId="0" fontId="0" fillId="0" borderId="0" xfId="0"/>
    <xf numFmtId="0" fontId="0" fillId="2" borderId="0" xfId="0" applyFill="1"/>
    <xf numFmtId="0" fontId="2" fillId="2" borderId="0" xfId="0" applyFont="1" applyFill="1"/>
    <xf numFmtId="0" fontId="2" fillId="0" borderId="0" xfId="0" applyFont="1"/>
    <xf numFmtId="0" fontId="2" fillId="2" borderId="0" xfId="0" applyFont="1" applyFill="1" applyAlignment="1">
      <alignment horizontal="left"/>
    </xf>
    <xf numFmtId="0" fontId="2" fillId="0" borderId="0" xfId="0" applyFont="1" applyAlignment="1">
      <alignment horizontal="left"/>
    </xf>
    <xf numFmtId="0" fontId="2" fillId="2" borderId="0" xfId="0" applyFont="1" applyFill="1" applyAlignment="1"/>
    <xf numFmtId="0" fontId="2" fillId="3" borderId="0" xfId="0" applyFont="1" applyFill="1" applyAlignment="1"/>
    <xf numFmtId="0" fontId="2" fillId="3" borderId="0" xfId="0" applyFont="1" applyFill="1" applyBorder="1" applyAlignment="1"/>
    <xf numFmtId="0" fontId="2" fillId="3" borderId="0" xfId="0" applyFont="1" applyFill="1"/>
    <xf numFmtId="0" fontId="5" fillId="3" borderId="0" xfId="0" applyFont="1" applyFill="1" applyBorder="1"/>
    <xf numFmtId="0" fontId="5" fillId="2" borderId="0" xfId="0" applyFont="1" applyFill="1" applyBorder="1"/>
    <xf numFmtId="0" fontId="2" fillId="3" borderId="0" xfId="0" applyFont="1" applyFill="1" applyBorder="1"/>
    <xf numFmtId="0" fontId="7" fillId="3" borderId="0" xfId="0" applyFont="1" applyFill="1" applyBorder="1"/>
    <xf numFmtId="0" fontId="7" fillId="2" borderId="0" xfId="0" applyFont="1" applyFill="1" applyBorder="1"/>
    <xf numFmtId="0" fontId="6" fillId="3" borderId="0" xfId="0" applyFont="1" applyFill="1" applyBorder="1" applyAlignment="1">
      <alignment vertical="center"/>
    </xf>
    <xf numFmtId="168" fontId="10" fillId="2" borderId="0" xfId="0" applyNumberFormat="1" applyFont="1" applyFill="1" applyBorder="1"/>
    <xf numFmtId="0" fontId="2" fillId="2" borderId="0" xfId="0" applyFont="1" applyFill="1" applyAlignment="1">
      <alignment horizontal="right"/>
    </xf>
    <xf numFmtId="0" fontId="6" fillId="2" borderId="0" xfId="0" applyFont="1" applyFill="1" applyBorder="1" applyAlignment="1">
      <alignment vertical="center"/>
    </xf>
    <xf numFmtId="0" fontId="2" fillId="2" borderId="0" xfId="0" applyFont="1" applyFill="1" applyBorder="1"/>
    <xf numFmtId="0" fontId="5" fillId="2" borderId="0" xfId="0" applyFont="1" applyFill="1"/>
    <xf numFmtId="0" fontId="4" fillId="2" borderId="0" xfId="0" applyFont="1" applyFill="1" applyAlignment="1">
      <alignment horizontal="center"/>
    </xf>
    <xf numFmtId="0" fontId="4" fillId="2" borderId="0" xfId="0" applyFont="1" applyFill="1" applyAlignment="1">
      <alignment horizontal="left" indent="1"/>
    </xf>
    <xf numFmtId="0" fontId="2" fillId="2" borderId="0" xfId="0" applyFont="1" applyFill="1" applyBorder="1" applyAlignment="1"/>
    <xf numFmtId="0" fontId="8" fillId="4" borderId="60" xfId="0" applyFont="1" applyFill="1" applyBorder="1" applyAlignment="1">
      <alignment horizontal="center" vertical="center"/>
    </xf>
    <xf numFmtId="0" fontId="5" fillId="3" borderId="0" xfId="0" applyFont="1" applyFill="1" applyBorder="1" applyAlignment="1">
      <alignment vertical="center"/>
    </xf>
    <xf numFmtId="0" fontId="12" fillId="3" borderId="0" xfId="0" applyFont="1" applyFill="1" applyBorder="1" applyAlignment="1">
      <alignment vertical="center"/>
    </xf>
    <xf numFmtId="0" fontId="12" fillId="3" borderId="57" xfId="0" applyFont="1" applyFill="1" applyBorder="1" applyAlignment="1">
      <alignment horizontal="left" vertical="center"/>
    </xf>
    <xf numFmtId="0" fontId="12" fillId="3" borderId="57" xfId="0" applyFont="1" applyFill="1" applyBorder="1" applyAlignment="1">
      <alignment horizontal="left" vertical="center" wrapText="1"/>
    </xf>
    <xf numFmtId="9" fontId="12" fillId="3" borderId="0" xfId="3" applyFont="1" applyFill="1" applyBorder="1" applyAlignment="1">
      <alignment horizontal="center" vertical="center"/>
    </xf>
    <xf numFmtId="0" fontId="13" fillId="3" borderId="61" xfId="0" applyFont="1" applyFill="1" applyBorder="1" applyAlignment="1">
      <alignment horizontal="center" vertical="center"/>
    </xf>
    <xf numFmtId="164" fontId="12" fillId="3" borderId="0" xfId="0" applyNumberFormat="1" applyFont="1" applyFill="1" applyBorder="1" applyAlignment="1">
      <alignment horizontal="center" vertical="center"/>
    </xf>
    <xf numFmtId="0" fontId="9" fillId="3" borderId="0" xfId="0" applyFont="1" applyFill="1" applyBorder="1" applyAlignment="1">
      <alignment vertical="center"/>
    </xf>
    <xf numFmtId="164" fontId="12" fillId="3" borderId="0" xfId="1" applyNumberFormat="1" applyFont="1" applyFill="1" applyBorder="1" applyAlignment="1">
      <alignment horizontal="center" vertical="center"/>
    </xf>
    <xf numFmtId="0" fontId="5" fillId="2" borderId="0" xfId="0" applyFont="1" applyFill="1" applyAlignment="1">
      <alignment horizontal="left" vertical="center"/>
    </xf>
    <xf numFmtId="0" fontId="12" fillId="3" borderId="0" xfId="0" applyFont="1" applyFill="1" applyBorder="1" applyAlignment="1">
      <alignment vertical="center" wrapText="1"/>
    </xf>
    <xf numFmtId="0" fontId="4" fillId="2" borderId="0" xfId="0" applyFont="1" applyFill="1" applyAlignment="1"/>
    <xf numFmtId="176" fontId="12" fillId="3" borderId="56" xfId="0" applyNumberFormat="1" applyFont="1" applyFill="1" applyBorder="1" applyAlignment="1">
      <alignment horizontal="center" vertical="center"/>
    </xf>
    <xf numFmtId="175" fontId="12" fillId="3" borderId="58" xfId="0" applyNumberFormat="1" applyFont="1" applyFill="1" applyBorder="1" applyAlignment="1">
      <alignment horizontal="center" vertical="center"/>
    </xf>
    <xf numFmtId="167" fontId="13" fillId="3" borderId="62" xfId="0" applyNumberFormat="1" applyFont="1" applyFill="1" applyBorder="1" applyAlignment="1">
      <alignment horizontal="center" vertical="center"/>
    </xf>
    <xf numFmtId="0" fontId="17" fillId="3" borderId="0" xfId="0" applyFont="1" applyFill="1"/>
    <xf numFmtId="175" fontId="12" fillId="3" borderId="56" xfId="0" applyNumberFormat="1" applyFont="1" applyFill="1" applyBorder="1" applyAlignment="1">
      <alignment horizontal="center" vertical="center"/>
    </xf>
    <xf numFmtId="0" fontId="6" fillId="3" borderId="0"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vertical="center" wrapText="1"/>
    </xf>
    <xf numFmtId="176" fontId="12" fillId="6" borderId="56" xfId="0" applyNumberFormat="1" applyFont="1" applyFill="1" applyBorder="1" applyAlignment="1">
      <alignment horizontal="center" vertical="center"/>
    </xf>
    <xf numFmtId="175" fontId="12" fillId="6" borderId="58" xfId="0" applyNumberFormat="1" applyFont="1" applyFill="1" applyBorder="1" applyAlignment="1">
      <alignment horizontal="center" vertical="center"/>
    </xf>
    <xf numFmtId="0" fontId="12" fillId="6" borderId="56" xfId="0" applyFont="1" applyFill="1" applyBorder="1" applyAlignment="1">
      <alignment horizontal="center" vertical="center"/>
    </xf>
    <xf numFmtId="0" fontId="13" fillId="6" borderId="64" xfId="0" applyFont="1" applyFill="1" applyBorder="1" applyAlignment="1">
      <alignment horizontal="center" vertical="center"/>
    </xf>
    <xf numFmtId="0" fontId="9" fillId="6" borderId="0" xfId="0" applyFont="1" applyFill="1" applyBorder="1" applyAlignment="1">
      <alignment vertical="center"/>
    </xf>
    <xf numFmtId="0" fontId="5" fillId="2" borderId="0" xfId="0" applyFont="1" applyFill="1" applyAlignment="1">
      <alignment vertical="center" wrapText="1"/>
    </xf>
    <xf numFmtId="0" fontId="5" fillId="2" borderId="2" xfId="0" applyFont="1" applyFill="1" applyBorder="1" applyAlignment="1">
      <alignment vertical="center" wrapText="1"/>
    </xf>
    <xf numFmtId="0" fontId="5" fillId="2" borderId="2" xfId="0" applyFont="1" applyFill="1" applyBorder="1" applyAlignment="1">
      <alignment horizontal="left" vertical="center" wrapText="1"/>
    </xf>
    <xf numFmtId="0" fontId="18" fillId="3" borderId="2" xfId="0" applyFont="1" applyFill="1" applyBorder="1" applyAlignment="1">
      <alignment vertical="center" wrapText="1"/>
    </xf>
    <xf numFmtId="0" fontId="18" fillId="2" borderId="0" xfId="0" applyFont="1" applyFill="1"/>
    <xf numFmtId="0" fontId="4" fillId="2" borderId="0" xfId="0" applyFont="1" applyFill="1" applyAlignment="1">
      <alignment horizontal="center" vertical="center"/>
    </xf>
    <xf numFmtId="0" fontId="6" fillId="3" borderId="0" xfId="0" applyFont="1" applyFill="1" applyBorder="1" applyAlignment="1">
      <alignment horizontal="left" vertical="center"/>
    </xf>
    <xf numFmtId="0" fontId="11" fillId="2" borderId="0" xfId="0" applyFont="1" applyFill="1" applyAlignment="1">
      <alignment horizontal="left" vertical="center" wrapText="1"/>
    </xf>
    <xf numFmtId="0" fontId="18" fillId="3" borderId="0" xfId="0" applyFont="1" applyFill="1" applyBorder="1" applyAlignment="1">
      <alignment horizontal="center" vertical="center" wrapText="1"/>
    </xf>
    <xf numFmtId="49" fontId="18" fillId="2" borderId="0" xfId="0" applyNumberFormat="1" applyFont="1" applyFill="1" applyBorder="1" applyAlignment="1">
      <alignment horizontal="left" vertical="center" wrapText="1" indent="1"/>
    </xf>
    <xf numFmtId="0" fontId="18" fillId="3" borderId="0" xfId="0" applyFont="1" applyFill="1" applyBorder="1" applyAlignment="1" applyProtection="1">
      <alignment horizontal="left" vertical="center" wrapText="1"/>
      <protection locked="0"/>
    </xf>
    <xf numFmtId="3" fontId="12" fillId="5" borderId="0" xfId="0" applyNumberFormat="1" applyFont="1" applyFill="1" applyBorder="1" applyAlignment="1" applyProtection="1">
      <alignment horizontal="center" vertical="center"/>
      <protection locked="0"/>
    </xf>
    <xf numFmtId="175" fontId="12" fillId="5" borderId="0" xfId="0" applyNumberFormat="1" applyFont="1" applyFill="1" applyBorder="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20" fillId="2" borderId="0" xfId="0" applyFont="1" applyFill="1"/>
    <xf numFmtId="0" fontId="20" fillId="2" borderId="0" xfId="0" applyFont="1" applyFill="1" applyAlignment="1">
      <alignment horizontal="center"/>
    </xf>
    <xf numFmtId="0" fontId="22" fillId="2" borderId="1" xfId="0" applyFont="1" applyFill="1" applyBorder="1"/>
    <xf numFmtId="0" fontId="22" fillId="2" borderId="2" xfId="0" applyFont="1" applyFill="1" applyBorder="1"/>
    <xf numFmtId="0" fontId="22" fillId="2" borderId="0" xfId="0" applyFont="1" applyFill="1"/>
    <xf numFmtId="0" fontId="22" fillId="2" borderId="3" xfId="0" applyFont="1" applyFill="1" applyBorder="1"/>
    <xf numFmtId="0" fontId="22" fillId="2" borderId="4" xfId="0" applyFont="1" applyFill="1" applyBorder="1"/>
    <xf numFmtId="0" fontId="20" fillId="2" borderId="5" xfId="0" applyFont="1" applyFill="1" applyBorder="1"/>
    <xf numFmtId="0" fontId="20" fillId="2" borderId="6" xfId="0" applyFont="1" applyFill="1" applyBorder="1"/>
    <xf numFmtId="0" fontId="23" fillId="2" borderId="0" xfId="0" applyFont="1" applyFill="1"/>
    <xf numFmtId="9" fontId="20" fillId="2" borderId="7" xfId="0" applyNumberFormat="1" applyFont="1" applyFill="1" applyBorder="1"/>
    <xf numFmtId="0" fontId="24" fillId="2" borderId="0" xfId="0" applyFont="1" applyFill="1"/>
    <xf numFmtId="0" fontId="24" fillId="2" borderId="16" xfId="0" applyFont="1" applyFill="1" applyBorder="1"/>
    <xf numFmtId="0" fontId="24" fillId="2" borderId="18" xfId="0" applyFont="1" applyFill="1" applyBorder="1"/>
    <xf numFmtId="0" fontId="20" fillId="2" borderId="5" xfId="0" applyFont="1" applyFill="1" applyBorder="1" applyAlignment="1">
      <alignment wrapText="1"/>
    </xf>
    <xf numFmtId="2" fontId="20" fillId="2" borderId="6" xfId="0" applyNumberFormat="1" applyFont="1" applyFill="1" applyBorder="1"/>
    <xf numFmtId="0" fontId="20" fillId="2" borderId="8" xfId="0" applyFont="1" applyFill="1" applyBorder="1"/>
    <xf numFmtId="9" fontId="20" fillId="2" borderId="9" xfId="0" applyNumberFormat="1" applyFont="1" applyFill="1" applyBorder="1"/>
    <xf numFmtId="0" fontId="24" fillId="2" borderId="17" xfId="0" applyFont="1" applyFill="1" applyBorder="1"/>
    <xf numFmtId="0" fontId="24" fillId="2" borderId="35" xfId="0" applyFont="1" applyFill="1" applyBorder="1"/>
    <xf numFmtId="0" fontId="24" fillId="2" borderId="0" xfId="0" applyFont="1" applyFill="1" applyAlignment="1">
      <alignment horizontal="left" vertical="center"/>
    </xf>
    <xf numFmtId="0" fontId="20" fillId="2" borderId="0" xfId="0" applyFont="1" applyFill="1" applyBorder="1"/>
    <xf numFmtId="9" fontId="20" fillId="2" borderId="0" xfId="0" applyNumberFormat="1" applyFont="1" applyFill="1" applyBorder="1"/>
    <xf numFmtId="164" fontId="20" fillId="2" borderId="6" xfId="0" applyNumberFormat="1" applyFont="1" applyFill="1" applyBorder="1"/>
    <xf numFmtId="43" fontId="20" fillId="2" borderId="0" xfId="1" applyFont="1" applyFill="1" applyBorder="1"/>
    <xf numFmtId="9" fontId="20" fillId="2" borderId="6" xfId="3" applyFont="1" applyFill="1" applyBorder="1"/>
    <xf numFmtId="173" fontId="20" fillId="2" borderId="6" xfId="1" applyNumberFormat="1" applyFont="1" applyFill="1" applyBorder="1"/>
    <xf numFmtId="166" fontId="20" fillId="2" borderId="2" xfId="0" applyNumberFormat="1" applyFont="1" applyFill="1" applyBorder="1" applyAlignment="1">
      <alignment horizontal="center" vertical="center"/>
    </xf>
    <xf numFmtId="166" fontId="20" fillId="2" borderId="0" xfId="0" applyNumberFormat="1" applyFont="1" applyFill="1"/>
    <xf numFmtId="0" fontId="25" fillId="7" borderId="54" xfId="0" applyFont="1" applyFill="1" applyBorder="1"/>
    <xf numFmtId="0" fontId="25" fillId="7" borderId="19" xfId="0" applyFont="1" applyFill="1" applyBorder="1"/>
    <xf numFmtId="0" fontId="25" fillId="7" borderId="55" xfId="0" applyFont="1" applyFill="1" applyBorder="1"/>
    <xf numFmtId="166" fontId="20" fillId="2" borderId="12" xfId="0" applyNumberFormat="1" applyFont="1" applyFill="1" applyBorder="1"/>
    <xf numFmtId="2" fontId="26" fillId="7" borderId="17" xfId="0" applyNumberFormat="1" applyFont="1" applyFill="1" applyBorder="1"/>
    <xf numFmtId="2" fontId="25" fillId="7" borderId="41" xfId="0" applyNumberFormat="1" applyFont="1" applyFill="1" applyBorder="1"/>
    <xf numFmtId="2" fontId="25" fillId="7" borderId="35" xfId="0" applyNumberFormat="1" applyFont="1" applyFill="1" applyBorder="1"/>
    <xf numFmtId="0" fontId="20" fillId="2" borderId="3" xfId="0" applyFont="1" applyFill="1" applyBorder="1"/>
    <xf numFmtId="43" fontId="20" fillId="2" borderId="10" xfId="1" applyFont="1" applyFill="1" applyBorder="1"/>
    <xf numFmtId="2" fontId="26" fillId="7" borderId="41" xfId="0" applyNumberFormat="1" applyFont="1" applyFill="1" applyBorder="1"/>
    <xf numFmtId="2" fontId="26" fillId="7" borderId="35" xfId="0" applyNumberFormat="1" applyFont="1" applyFill="1" applyBorder="1"/>
    <xf numFmtId="43" fontId="20" fillId="2" borderId="6" xfId="1" applyFont="1" applyFill="1" applyBorder="1"/>
    <xf numFmtId="43" fontId="20" fillId="2" borderId="12" xfId="1" applyFont="1" applyFill="1" applyBorder="1"/>
    <xf numFmtId="2" fontId="26" fillId="7" borderId="40" xfId="0" applyNumberFormat="1" applyFont="1" applyFill="1" applyBorder="1"/>
    <xf numFmtId="2" fontId="26" fillId="7" borderId="26" xfId="0" applyNumberFormat="1" applyFont="1" applyFill="1" applyBorder="1"/>
    <xf numFmtId="0" fontId="22" fillId="2" borderId="10" xfId="0" applyFont="1" applyFill="1" applyBorder="1" applyAlignment="1">
      <alignment horizontal="center"/>
    </xf>
    <xf numFmtId="0" fontId="20" fillId="2" borderId="1" xfId="0" applyFont="1" applyFill="1" applyBorder="1"/>
    <xf numFmtId="0" fontId="20" fillId="2" borderId="11" xfId="0" applyFont="1" applyFill="1" applyBorder="1"/>
    <xf numFmtId="0" fontId="20" fillId="2" borderId="13" xfId="0" applyFont="1" applyFill="1" applyBorder="1"/>
    <xf numFmtId="2" fontId="27" fillId="2" borderId="19" xfId="0" applyNumberFormat="1" applyFont="1" applyFill="1" applyBorder="1"/>
    <xf numFmtId="0" fontId="20" fillId="2" borderId="6" xfId="0" applyFont="1" applyFill="1" applyBorder="1" applyAlignment="1">
      <alignment horizontal="center"/>
    </xf>
    <xf numFmtId="0" fontId="20" fillId="2" borderId="7" xfId="0" applyFont="1" applyFill="1" applyBorder="1"/>
    <xf numFmtId="167" fontId="20" fillId="2" borderId="6" xfId="0" applyNumberFormat="1" applyFont="1" applyFill="1" applyBorder="1" applyAlignment="1">
      <alignment horizontal="center"/>
    </xf>
    <xf numFmtId="10" fontId="20" fillId="2" borderId="6" xfId="0" applyNumberFormat="1" applyFont="1" applyFill="1" applyBorder="1" applyAlignment="1">
      <alignment horizontal="center"/>
    </xf>
    <xf numFmtId="165" fontId="20" fillId="2" borderId="10" xfId="1" applyNumberFormat="1" applyFont="1" applyFill="1" applyBorder="1"/>
    <xf numFmtId="0" fontId="20" fillId="2" borderId="10" xfId="0" applyFont="1" applyFill="1" applyBorder="1" applyAlignment="1">
      <alignment horizontal="center"/>
    </xf>
    <xf numFmtId="0" fontId="20" fillId="2" borderId="4" xfId="0" applyFont="1" applyFill="1" applyBorder="1"/>
    <xf numFmtId="0" fontId="20" fillId="2" borderId="9" xfId="0" applyFont="1" applyFill="1" applyBorder="1"/>
    <xf numFmtId="0" fontId="28" fillId="2" borderId="1" xfId="0" applyFont="1" applyFill="1" applyBorder="1" applyAlignment="1">
      <alignment horizontal="center" vertical="top" wrapText="1"/>
    </xf>
    <xf numFmtId="0" fontId="28" fillId="2" borderId="12" xfId="0" applyFont="1" applyFill="1" applyBorder="1" applyAlignment="1">
      <alignment horizontal="center" vertical="top" wrapText="1"/>
    </xf>
    <xf numFmtId="43" fontId="28" fillId="2" borderId="2" xfId="1" applyFont="1" applyFill="1" applyBorder="1" applyAlignment="1">
      <alignment horizontal="center" vertical="top" wrapText="1"/>
    </xf>
    <xf numFmtId="0" fontId="28" fillId="2" borderId="0" xfId="0" applyFont="1" applyFill="1" applyBorder="1" applyAlignment="1">
      <alignment horizontal="center" vertical="top" wrapText="1"/>
    </xf>
    <xf numFmtId="43" fontId="20" fillId="2" borderId="0" xfId="1" applyFont="1" applyFill="1"/>
    <xf numFmtId="168" fontId="20" fillId="2" borderId="6" xfId="0" applyNumberFormat="1" applyFont="1" applyFill="1" applyBorder="1"/>
    <xf numFmtId="174" fontId="20" fillId="2" borderId="0" xfId="0" applyNumberFormat="1" applyFont="1" applyFill="1"/>
    <xf numFmtId="2" fontId="21" fillId="2" borderId="0" xfId="0" applyNumberFormat="1" applyFont="1" applyFill="1" applyBorder="1"/>
    <xf numFmtId="168" fontId="20" fillId="2" borderId="12" xfId="1" applyNumberFormat="1" applyFont="1" applyFill="1" applyBorder="1"/>
    <xf numFmtId="43" fontId="21" fillId="2" borderId="0" xfId="0" applyNumberFormat="1" applyFont="1" applyFill="1" applyBorder="1"/>
    <xf numFmtId="0" fontId="20" fillId="2" borderId="2" xfId="0" applyFont="1" applyFill="1" applyBorder="1" applyAlignment="1">
      <alignment horizontal="center"/>
    </xf>
    <xf numFmtId="0" fontId="28" fillId="2" borderId="2" xfId="0" applyFont="1" applyFill="1" applyBorder="1" applyAlignment="1">
      <alignment horizontal="center" vertical="top" wrapText="1"/>
    </xf>
    <xf numFmtId="0" fontId="28" fillId="2" borderId="11" xfId="0" applyFont="1" applyFill="1" applyBorder="1" applyAlignment="1">
      <alignment horizontal="center" vertical="top" wrapText="1"/>
    </xf>
    <xf numFmtId="44" fontId="20" fillId="2" borderId="6" xfId="2" applyFont="1" applyFill="1" applyBorder="1"/>
    <xf numFmtId="0" fontId="29" fillId="2" borderId="7" xfId="0" applyFont="1" applyFill="1" applyBorder="1"/>
    <xf numFmtId="0" fontId="20" fillId="2" borderId="10" xfId="0" applyFont="1" applyFill="1" applyBorder="1"/>
    <xf numFmtId="169" fontId="20" fillId="2" borderId="0" xfId="1" applyNumberFormat="1" applyFont="1" applyFill="1"/>
    <xf numFmtId="44" fontId="20" fillId="2" borderId="12" xfId="2" applyFont="1" applyFill="1" applyBorder="1"/>
    <xf numFmtId="0" fontId="29" fillId="2" borderId="9" xfId="0" applyFont="1" applyFill="1" applyBorder="1"/>
    <xf numFmtId="164" fontId="20" fillId="2" borderId="12" xfId="0" applyNumberFormat="1" applyFont="1" applyFill="1" applyBorder="1"/>
    <xf numFmtId="0" fontId="28" fillId="2" borderId="13" xfId="0" applyFont="1" applyFill="1" applyBorder="1" applyAlignment="1">
      <alignment horizontal="center" vertical="top" wrapText="1"/>
    </xf>
    <xf numFmtId="44" fontId="20" fillId="2" borderId="0" xfId="2" applyFont="1" applyFill="1" applyBorder="1"/>
    <xf numFmtId="168" fontId="20" fillId="2" borderId="0" xfId="0" applyNumberFormat="1" applyFont="1" applyFill="1" applyBorder="1"/>
    <xf numFmtId="169" fontId="20" fillId="2" borderId="6" xfId="1" applyNumberFormat="1" applyFont="1" applyFill="1" applyBorder="1"/>
    <xf numFmtId="169" fontId="20" fillId="2" borderId="0" xfId="1" applyNumberFormat="1" applyFont="1" applyFill="1" applyBorder="1"/>
    <xf numFmtId="44" fontId="20" fillId="2" borderId="4" xfId="2" applyFont="1" applyFill="1" applyBorder="1"/>
    <xf numFmtId="44" fontId="20" fillId="2" borderId="10" xfId="2" applyFont="1" applyFill="1" applyBorder="1"/>
    <xf numFmtId="165" fontId="20" fillId="2" borderId="6" xfId="0" applyNumberFormat="1" applyFont="1" applyFill="1" applyBorder="1"/>
    <xf numFmtId="44" fontId="20" fillId="2" borderId="7" xfId="2" applyFont="1" applyFill="1" applyBorder="1"/>
    <xf numFmtId="165" fontId="20" fillId="2" borderId="12" xfId="0" applyNumberFormat="1" applyFont="1" applyFill="1" applyBorder="1"/>
    <xf numFmtId="44" fontId="20" fillId="2" borderId="14" xfId="2" applyFont="1" applyFill="1" applyBorder="1"/>
    <xf numFmtId="168" fontId="20" fillId="2" borderId="14" xfId="0" applyNumberFormat="1" applyFont="1" applyFill="1" applyBorder="1"/>
    <xf numFmtId="169" fontId="20" fillId="2" borderId="12" xfId="1" applyNumberFormat="1" applyFont="1" applyFill="1" applyBorder="1"/>
    <xf numFmtId="169" fontId="20" fillId="2" borderId="14" xfId="1" applyNumberFormat="1" applyFont="1" applyFill="1" applyBorder="1"/>
    <xf numFmtId="44" fontId="20" fillId="2" borderId="9" xfId="2" applyFont="1" applyFill="1" applyBorder="1"/>
    <xf numFmtId="44" fontId="20" fillId="2" borderId="0" xfId="0" applyNumberFormat="1" applyFont="1" applyFill="1" applyBorder="1"/>
    <xf numFmtId="44" fontId="20" fillId="2" borderId="15" xfId="0" applyNumberFormat="1" applyFont="1" applyFill="1" applyBorder="1"/>
    <xf numFmtId="44" fontId="20" fillId="2" borderId="10" xfId="0" applyNumberFormat="1" applyFont="1" applyFill="1" applyBorder="1"/>
    <xf numFmtId="0" fontId="20" fillId="2" borderId="15" xfId="0" applyFont="1" applyFill="1" applyBorder="1"/>
    <xf numFmtId="43" fontId="20" fillId="2" borderId="15" xfId="1" applyFont="1" applyFill="1" applyBorder="1"/>
    <xf numFmtId="44" fontId="20" fillId="2" borderId="6" xfId="0" applyNumberFormat="1" applyFont="1" applyFill="1" applyBorder="1"/>
    <xf numFmtId="44" fontId="20" fillId="2" borderId="0" xfId="0" applyNumberFormat="1" applyFont="1" applyFill="1"/>
    <xf numFmtId="44" fontId="20" fillId="2" borderId="14" xfId="0" applyNumberFormat="1" applyFont="1" applyFill="1" applyBorder="1"/>
    <xf numFmtId="44" fontId="20" fillId="2" borderId="12" xfId="0" applyNumberFormat="1" applyFont="1" applyFill="1" applyBorder="1"/>
    <xf numFmtId="0" fontId="20" fillId="2" borderId="14" xfId="0" applyFont="1" applyFill="1" applyBorder="1"/>
    <xf numFmtId="43" fontId="20" fillId="2" borderId="14" xfId="1" applyFont="1" applyFill="1" applyBorder="1"/>
    <xf numFmtId="0" fontId="28" fillId="2" borderId="45" xfId="0" applyFont="1" applyFill="1" applyBorder="1" applyAlignment="1">
      <alignment horizontal="center" vertical="top" wrapText="1"/>
    </xf>
    <xf numFmtId="0" fontId="28" fillId="2" borderId="21" xfId="0" applyFont="1" applyFill="1" applyBorder="1" applyAlignment="1">
      <alignment horizontal="center" vertical="top" wrapText="1"/>
    </xf>
    <xf numFmtId="0" fontId="28" fillId="2" borderId="46" xfId="0" applyFont="1" applyFill="1" applyBorder="1" applyAlignment="1">
      <alignment horizontal="center" vertical="top" wrapText="1"/>
    </xf>
    <xf numFmtId="0" fontId="28" fillId="2" borderId="42" xfId="0" applyFont="1" applyFill="1" applyBorder="1" applyAlignment="1">
      <alignment horizontal="center" vertical="top" wrapText="1"/>
    </xf>
    <xf numFmtId="0" fontId="28" fillId="2" borderId="20" xfId="0" applyFont="1" applyFill="1" applyBorder="1" applyAlignment="1">
      <alignment horizontal="center" vertical="top" wrapText="1"/>
    </xf>
    <xf numFmtId="0" fontId="28" fillId="2" borderId="43" xfId="0" applyFont="1" applyFill="1" applyBorder="1" applyAlignment="1">
      <alignment horizontal="center" vertical="top" wrapText="1"/>
    </xf>
    <xf numFmtId="0" fontId="20" fillId="2" borderId="47" xfId="0" applyFont="1" applyFill="1" applyBorder="1"/>
    <xf numFmtId="43" fontId="20" fillId="2" borderId="10" xfId="0" applyNumberFormat="1" applyFont="1" applyFill="1" applyBorder="1"/>
    <xf numFmtId="43" fontId="20" fillId="2" borderId="48" xfId="1" applyFont="1" applyFill="1" applyBorder="1"/>
    <xf numFmtId="0" fontId="20" fillId="2" borderId="17" xfId="0" applyFont="1" applyFill="1" applyBorder="1"/>
    <xf numFmtId="2" fontId="20" fillId="2" borderId="2" xfId="0" applyNumberFormat="1" applyFont="1" applyFill="1" applyBorder="1"/>
    <xf numFmtId="0" fontId="20" fillId="2" borderId="35" xfId="0" applyFont="1" applyFill="1" applyBorder="1"/>
    <xf numFmtId="43" fontId="20" fillId="2" borderId="6" xfId="0" applyNumberFormat="1" applyFont="1" applyFill="1" applyBorder="1"/>
    <xf numFmtId="43" fontId="20" fillId="2" borderId="49" xfId="1" applyFont="1" applyFill="1" applyBorder="1"/>
    <xf numFmtId="0" fontId="20" fillId="2" borderId="44" xfId="0" applyFont="1" applyFill="1" applyBorder="1"/>
    <xf numFmtId="43" fontId="20" fillId="2" borderId="50" xfId="1" applyFont="1" applyFill="1" applyBorder="1"/>
    <xf numFmtId="43" fontId="20" fillId="2" borderId="50" xfId="0" applyNumberFormat="1" applyFont="1" applyFill="1" applyBorder="1"/>
    <xf numFmtId="0" fontId="20" fillId="2" borderId="50" xfId="0" applyFont="1" applyFill="1" applyBorder="1" applyAlignment="1">
      <alignment horizontal="center"/>
    </xf>
    <xf numFmtId="43" fontId="20" fillId="2" borderId="51" xfId="1" applyFont="1" applyFill="1" applyBorder="1"/>
    <xf numFmtId="43" fontId="20" fillId="2" borderId="8" xfId="0" applyNumberFormat="1" applyFont="1" applyFill="1" applyBorder="1"/>
    <xf numFmtId="2" fontId="20" fillId="2" borderId="19" xfId="0" applyNumberFormat="1" applyFont="1" applyFill="1" applyBorder="1"/>
    <xf numFmtId="171" fontId="20" fillId="2" borderId="19" xfId="0" applyNumberFormat="1" applyFont="1" applyFill="1" applyBorder="1"/>
    <xf numFmtId="170" fontId="20" fillId="2" borderId="25" xfId="0" applyNumberFormat="1" applyFont="1" applyFill="1" applyBorder="1"/>
    <xf numFmtId="2" fontId="20" fillId="2" borderId="26" xfId="0" applyNumberFormat="1" applyFont="1" applyFill="1" applyBorder="1"/>
    <xf numFmtId="43" fontId="20" fillId="2" borderId="0" xfId="0" applyNumberFormat="1" applyFont="1" applyFill="1" applyBorder="1"/>
    <xf numFmtId="2" fontId="20" fillId="2" borderId="0" xfId="0" applyNumberFormat="1" applyFont="1" applyFill="1" applyBorder="1"/>
    <xf numFmtId="171" fontId="20" fillId="2" borderId="0" xfId="0" applyNumberFormat="1" applyFont="1" applyFill="1" applyBorder="1"/>
    <xf numFmtId="170" fontId="20" fillId="2" borderId="0" xfId="0" applyNumberFormat="1" applyFont="1" applyFill="1" applyBorder="1"/>
    <xf numFmtId="166" fontId="20" fillId="2" borderId="10" xfId="0" applyNumberFormat="1" applyFont="1" applyFill="1" applyBorder="1" applyAlignment="1">
      <alignment horizontal="center"/>
    </xf>
    <xf numFmtId="0" fontId="20" fillId="2" borderId="0" xfId="0" applyFont="1" applyFill="1" applyBorder="1" applyAlignment="1"/>
    <xf numFmtId="165" fontId="20" fillId="2" borderId="2" xfId="1" applyNumberFormat="1" applyFont="1" applyFill="1" applyBorder="1"/>
    <xf numFmtId="167" fontId="20" fillId="2" borderId="2" xfId="0" applyNumberFormat="1" applyFont="1" applyFill="1" applyBorder="1"/>
    <xf numFmtId="167" fontId="20" fillId="2" borderId="0" xfId="0" applyNumberFormat="1" applyFont="1" applyFill="1"/>
    <xf numFmtId="0" fontId="28" fillId="2" borderId="3" xfId="0" applyFont="1" applyFill="1" applyBorder="1" applyAlignment="1">
      <alignment horizontal="center" vertical="top" wrapText="1"/>
    </xf>
    <xf numFmtId="0" fontId="28" fillId="2" borderId="6" xfId="0" applyFont="1" applyFill="1" applyBorder="1" applyAlignment="1">
      <alignment horizontal="center" vertical="top" wrapText="1"/>
    </xf>
    <xf numFmtId="0" fontId="20" fillId="2" borderId="2" xfId="0" applyFont="1" applyFill="1" applyBorder="1"/>
    <xf numFmtId="170" fontId="20" fillId="2" borderId="2" xfId="1" applyNumberFormat="1" applyFont="1" applyFill="1" applyBorder="1"/>
    <xf numFmtId="166" fontId="20" fillId="2" borderId="2" xfId="0" applyNumberFormat="1" applyFont="1" applyFill="1" applyBorder="1"/>
    <xf numFmtId="166" fontId="20" fillId="2" borderId="6" xfId="0" applyNumberFormat="1" applyFont="1" applyFill="1" applyBorder="1" applyAlignment="1">
      <alignment horizontal="center"/>
    </xf>
    <xf numFmtId="170" fontId="20" fillId="2" borderId="6" xfId="1" applyNumberFormat="1" applyFont="1" applyFill="1" applyBorder="1"/>
    <xf numFmtId="166" fontId="20" fillId="2" borderId="6" xfId="0" applyNumberFormat="1" applyFont="1" applyFill="1" applyBorder="1"/>
    <xf numFmtId="170" fontId="20" fillId="2" borderId="12" xfId="1" applyNumberFormat="1" applyFont="1" applyFill="1" applyBorder="1"/>
    <xf numFmtId="43" fontId="20" fillId="2" borderId="0" xfId="0" applyNumberFormat="1" applyFont="1" applyFill="1"/>
    <xf numFmtId="166" fontId="20" fillId="2" borderId="13" xfId="0" applyNumberFormat="1" applyFont="1" applyFill="1" applyBorder="1"/>
    <xf numFmtId="169" fontId="20" fillId="2" borderId="2" xfId="0" applyNumberFormat="1" applyFont="1" applyFill="1" applyBorder="1"/>
    <xf numFmtId="44" fontId="20" fillId="2" borderId="11" xfId="2" applyFont="1" applyFill="1" applyBorder="1"/>
    <xf numFmtId="44" fontId="20" fillId="2" borderId="1" xfId="2" applyFont="1" applyFill="1" applyBorder="1"/>
    <xf numFmtId="44" fontId="20" fillId="2" borderId="2" xfId="0" applyNumberFormat="1" applyFont="1" applyFill="1" applyBorder="1"/>
    <xf numFmtId="0" fontId="22" fillId="2" borderId="0" xfId="0" applyFont="1" applyFill="1" applyAlignment="1">
      <alignment horizontal="center"/>
    </xf>
    <xf numFmtId="166" fontId="20" fillId="2" borderId="39" xfId="0" applyNumberFormat="1" applyFont="1" applyFill="1" applyBorder="1"/>
    <xf numFmtId="166" fontId="20" fillId="2" borderId="0" xfId="0" applyNumberFormat="1" applyFont="1" applyFill="1" applyBorder="1"/>
    <xf numFmtId="0" fontId="28" fillId="2" borderId="16" xfId="0" applyFont="1" applyFill="1" applyBorder="1" applyAlignment="1">
      <alignment horizontal="center" vertical="top" wrapText="1"/>
    </xf>
    <xf numFmtId="0" fontId="20" fillId="2" borderId="22" xfId="0" applyFont="1" applyFill="1" applyBorder="1"/>
    <xf numFmtId="0" fontId="20" fillId="2" borderId="39" xfId="0" applyFont="1" applyFill="1" applyBorder="1"/>
    <xf numFmtId="0" fontId="28" fillId="2" borderId="37" xfId="0" applyFont="1" applyFill="1" applyBorder="1" applyAlignment="1">
      <alignment horizontal="center" vertical="top" wrapText="1"/>
    </xf>
    <xf numFmtId="0" fontId="20" fillId="2" borderId="18" xfId="0" applyFont="1" applyFill="1" applyBorder="1"/>
    <xf numFmtId="0" fontId="20" fillId="2" borderId="23" xfId="0" applyFont="1" applyFill="1" applyBorder="1"/>
    <xf numFmtId="44" fontId="20" fillId="2" borderId="24" xfId="2" applyFont="1" applyFill="1" applyBorder="1"/>
    <xf numFmtId="44" fontId="20" fillId="2" borderId="24" xfId="2" applyNumberFormat="1" applyFont="1" applyFill="1" applyBorder="1"/>
    <xf numFmtId="170" fontId="23" fillId="2" borderId="25" xfId="1" applyNumberFormat="1" applyFont="1" applyFill="1" applyBorder="1"/>
    <xf numFmtId="0" fontId="20" fillId="2" borderId="25" xfId="0" applyFont="1" applyFill="1" applyBorder="1"/>
    <xf numFmtId="0" fontId="20" fillId="2" borderId="40" xfId="0" applyFont="1" applyFill="1" applyBorder="1"/>
    <xf numFmtId="44" fontId="20" fillId="2" borderId="32" xfId="2" applyFont="1" applyFill="1" applyBorder="1"/>
    <xf numFmtId="166" fontId="23" fillId="2" borderId="26" xfId="0" applyNumberFormat="1" applyFont="1" applyFill="1" applyBorder="1"/>
    <xf numFmtId="44" fontId="20" fillId="2" borderId="0" xfId="2" applyNumberFormat="1" applyFont="1" applyFill="1" applyBorder="1"/>
    <xf numFmtId="167" fontId="20" fillId="2" borderId="0" xfId="0" applyNumberFormat="1" applyFont="1" applyFill="1" applyBorder="1"/>
    <xf numFmtId="166" fontId="23" fillId="2" borderId="41" xfId="0" applyNumberFormat="1" applyFont="1" applyFill="1" applyBorder="1"/>
    <xf numFmtId="0" fontId="28" fillId="2" borderId="27" xfId="0" applyFont="1" applyFill="1" applyBorder="1" applyAlignment="1">
      <alignment horizontal="center" vertical="top" wrapText="1"/>
    </xf>
    <xf numFmtId="0" fontId="28" fillId="2" borderId="28" xfId="0" applyFont="1" applyFill="1" applyBorder="1" applyAlignment="1">
      <alignment horizontal="center" vertical="top" wrapText="1"/>
    </xf>
    <xf numFmtId="166" fontId="20" fillId="2" borderId="41" xfId="0" applyNumberFormat="1" applyFont="1" applyFill="1" applyBorder="1"/>
    <xf numFmtId="0" fontId="20" fillId="2" borderId="29" xfId="0" applyFont="1" applyFill="1" applyBorder="1"/>
    <xf numFmtId="167" fontId="20" fillId="2" borderId="1" xfId="0" applyNumberFormat="1" applyFont="1" applyFill="1" applyBorder="1"/>
    <xf numFmtId="0" fontId="20" fillId="2" borderId="41" xfId="0" applyFont="1" applyFill="1" applyBorder="1"/>
    <xf numFmtId="166" fontId="20" fillId="2" borderId="5" xfId="0" applyNumberFormat="1" applyFont="1" applyFill="1" applyBorder="1"/>
    <xf numFmtId="0" fontId="20" fillId="2" borderId="30" xfId="0" applyFont="1" applyFill="1" applyBorder="1"/>
    <xf numFmtId="166" fontId="20" fillId="2" borderId="31" xfId="0" applyNumberFormat="1" applyFont="1" applyFill="1" applyBorder="1"/>
    <xf numFmtId="170" fontId="20" fillId="2" borderId="24" xfId="0" applyNumberFormat="1" applyFont="1" applyFill="1" applyBorder="1"/>
    <xf numFmtId="44" fontId="20" fillId="2" borderId="33" xfId="2" applyFont="1" applyFill="1" applyBorder="1"/>
    <xf numFmtId="44" fontId="20" fillId="2" borderId="33" xfId="0" applyNumberFormat="1" applyFont="1" applyFill="1" applyBorder="1"/>
    <xf numFmtId="0" fontId="28" fillId="2" borderId="34" xfId="0" applyFont="1" applyFill="1" applyBorder="1" applyAlignment="1">
      <alignment horizontal="center" vertical="top" wrapText="1"/>
    </xf>
    <xf numFmtId="0" fontId="28" fillId="2" borderId="38" xfId="0" applyFont="1" applyFill="1" applyBorder="1" applyAlignment="1">
      <alignment horizontal="center" vertical="top" wrapText="1"/>
    </xf>
    <xf numFmtId="166" fontId="23" fillId="2" borderId="0" xfId="0" applyNumberFormat="1" applyFont="1" applyFill="1" applyBorder="1"/>
    <xf numFmtId="166" fontId="20" fillId="2" borderId="7" xfId="0" applyNumberFormat="1" applyFont="1" applyFill="1" applyBorder="1"/>
    <xf numFmtId="166" fontId="23" fillId="2" borderId="35" xfId="0" applyNumberFormat="1" applyFont="1" applyFill="1" applyBorder="1"/>
    <xf numFmtId="172" fontId="20" fillId="2" borderId="24" xfId="2" applyNumberFormat="1" applyFont="1" applyFill="1" applyBorder="1"/>
    <xf numFmtId="166" fontId="20" fillId="2" borderId="25" xfId="0" applyNumberFormat="1" applyFont="1" applyFill="1" applyBorder="1"/>
    <xf numFmtId="172" fontId="20" fillId="2" borderId="32" xfId="2" applyNumberFormat="1" applyFont="1" applyFill="1" applyBorder="1"/>
    <xf numFmtId="0" fontId="20" fillId="2" borderId="26" xfId="0" applyFont="1" applyFill="1" applyBorder="1"/>
    <xf numFmtId="166" fontId="20" fillId="2" borderId="22" xfId="0" applyNumberFormat="1" applyFont="1" applyFill="1" applyBorder="1"/>
    <xf numFmtId="166" fontId="20" fillId="2" borderId="9" xfId="0" applyNumberFormat="1" applyFont="1" applyFill="1" applyBorder="1"/>
    <xf numFmtId="166" fontId="20" fillId="2" borderId="24" xfId="0" applyNumberFormat="1" applyFont="1" applyFill="1" applyBorder="1"/>
    <xf numFmtId="166" fontId="20" fillId="2" borderId="32" xfId="0" applyNumberFormat="1" applyFont="1" applyFill="1" applyBorder="1"/>
    <xf numFmtId="0" fontId="20" fillId="2" borderId="36" xfId="0" applyFont="1" applyFill="1" applyBorder="1"/>
    <xf numFmtId="167" fontId="20" fillId="2" borderId="33" xfId="0" applyNumberFormat="1" applyFont="1" applyFill="1" applyBorder="1"/>
    <xf numFmtId="44" fontId="20" fillId="2" borderId="24" xfId="0" applyNumberFormat="1" applyFont="1" applyFill="1" applyBorder="1"/>
    <xf numFmtId="166" fontId="23" fillId="2" borderId="25" xfId="0" applyNumberFormat="1" applyFont="1" applyFill="1" applyBorder="1"/>
    <xf numFmtId="0" fontId="19" fillId="2" borderId="16" xfId="0" applyFont="1" applyFill="1" applyBorder="1" applyAlignment="1">
      <alignment horizontal="center" wrapText="1"/>
    </xf>
    <xf numFmtId="167" fontId="20" fillId="2" borderId="22" xfId="0" applyNumberFormat="1" applyFont="1" applyFill="1" applyBorder="1"/>
    <xf numFmtId="0" fontId="20" fillId="2" borderId="16" xfId="0" applyFont="1" applyFill="1" applyBorder="1"/>
    <xf numFmtId="0" fontId="19" fillId="2" borderId="22" xfId="0" applyFont="1" applyFill="1" applyBorder="1" applyAlignment="1">
      <alignment horizontal="center"/>
    </xf>
    <xf numFmtId="164" fontId="20" fillId="2" borderId="1" xfId="1" applyNumberFormat="1" applyFont="1" applyFill="1" applyBorder="1"/>
    <xf numFmtId="170" fontId="20" fillId="2" borderId="5" xfId="1" applyNumberFormat="1" applyFont="1" applyFill="1" applyBorder="1"/>
    <xf numFmtId="170" fontId="20" fillId="2" borderId="33" xfId="0" applyNumberFormat="1" applyFont="1" applyFill="1" applyBorder="1"/>
    <xf numFmtId="166" fontId="20" fillId="2" borderId="50" xfId="0" applyNumberFormat="1" applyFont="1" applyFill="1" applyBorder="1"/>
    <xf numFmtId="167" fontId="20" fillId="2" borderId="25" xfId="0" applyNumberFormat="1" applyFont="1" applyFill="1" applyBorder="1"/>
    <xf numFmtId="44" fontId="20" fillId="2" borderId="50" xfId="0" applyNumberFormat="1" applyFont="1" applyFill="1" applyBorder="1"/>
    <xf numFmtId="166" fontId="20" fillId="2" borderId="53" xfId="0" applyNumberFormat="1" applyFont="1" applyFill="1" applyBorder="1"/>
    <xf numFmtId="44" fontId="20" fillId="2" borderId="52" xfId="2" applyFont="1" applyFill="1" applyBorder="1"/>
    <xf numFmtId="44" fontId="20" fillId="2" borderId="50" xfId="2" applyFont="1" applyFill="1" applyBorder="1"/>
    <xf numFmtId="2" fontId="20" fillId="2" borderId="0" xfId="0" applyNumberFormat="1" applyFont="1" applyFill="1" applyBorder="1" applyAlignment="1">
      <alignment horizontal="center"/>
    </xf>
    <xf numFmtId="9" fontId="20" fillId="2" borderId="0" xfId="0" applyNumberFormat="1" applyFont="1" applyFill="1" applyBorder="1" applyAlignment="1">
      <alignment horizontal="center"/>
    </xf>
    <xf numFmtId="0" fontId="20" fillId="2" borderId="0" xfId="0" applyFont="1" applyFill="1" applyBorder="1" applyAlignment="1">
      <alignment horizontal="center"/>
    </xf>
    <xf numFmtId="167" fontId="20" fillId="2" borderId="0" xfId="0" applyNumberFormat="1" applyFont="1" applyFill="1" applyBorder="1" applyAlignment="1">
      <alignment horizontal="center"/>
    </xf>
    <xf numFmtId="9" fontId="20" fillId="2" borderId="0" xfId="3" quotePrefix="1" applyFont="1" applyFill="1" applyBorder="1" applyAlignment="1">
      <alignment horizontal="center"/>
    </xf>
    <xf numFmtId="43" fontId="20" fillId="2" borderId="0" xfId="1" applyFont="1" applyFill="1" applyBorder="1" applyAlignment="1">
      <alignment horizontal="center" wrapText="1"/>
    </xf>
    <xf numFmtId="9" fontId="20" fillId="2" borderId="0" xfId="3" applyFont="1" applyFill="1" applyBorder="1" applyAlignment="1">
      <alignment horizontal="center"/>
    </xf>
    <xf numFmtId="0" fontId="28" fillId="2" borderId="0" xfId="0" applyFont="1" applyFill="1" applyBorder="1" applyAlignment="1">
      <alignment vertical="top" wrapText="1"/>
    </xf>
    <xf numFmtId="43" fontId="22" fillId="2" borderId="0" xfId="1" applyFont="1" applyFill="1" applyBorder="1"/>
    <xf numFmtId="0" fontId="20" fillId="2" borderId="0" xfId="0" applyFont="1" applyFill="1" applyAlignment="1">
      <alignment horizontal="right"/>
    </xf>
    <xf numFmtId="0" fontId="28" fillId="2" borderId="0" xfId="0" applyFont="1" applyFill="1" applyBorder="1" applyAlignment="1">
      <alignment horizontal="left"/>
    </xf>
    <xf numFmtId="0" fontId="24" fillId="2" borderId="0" xfId="0" applyFont="1" applyFill="1" applyBorder="1"/>
    <xf numFmtId="0" fontId="24" fillId="2" borderId="0" xfId="0" applyFont="1" applyFill="1" applyAlignment="1">
      <alignment horizontal="right"/>
    </xf>
    <xf numFmtId="43" fontId="28" fillId="2" borderId="0" xfId="0" applyNumberFormat="1" applyFont="1" applyFill="1"/>
    <xf numFmtId="167" fontId="24" fillId="2" borderId="0" xfId="0" applyNumberFormat="1" applyFont="1" applyFill="1"/>
    <xf numFmtId="43" fontId="24" fillId="2" borderId="0" xfId="1" applyFont="1" applyFill="1"/>
    <xf numFmtId="43" fontId="28" fillId="2" borderId="0" xfId="0" applyNumberFormat="1" applyFont="1" applyFill="1" applyAlignment="1"/>
    <xf numFmtId="0" fontId="28" fillId="2" borderId="0" xfId="0" applyFont="1" applyFill="1" applyBorder="1" applyAlignment="1">
      <alignment horizontal="right" vertical="top" wrapText="1"/>
    </xf>
    <xf numFmtId="44" fontId="28" fillId="2" borderId="0" xfId="0" applyNumberFormat="1" applyFont="1" applyFill="1"/>
    <xf numFmtId="44" fontId="24" fillId="2" borderId="0" xfId="0" applyNumberFormat="1" applyFont="1" applyFill="1"/>
    <xf numFmtId="2" fontId="31" fillId="2" borderId="0" xfId="0" applyNumberFormat="1" applyFont="1" applyFill="1" applyBorder="1" applyAlignment="1">
      <alignment horizontal="right"/>
    </xf>
    <xf numFmtId="43" fontId="31" fillId="2" borderId="0" xfId="0" applyNumberFormat="1" applyFont="1" applyFill="1" applyBorder="1" applyAlignment="1">
      <alignment horizontal="right"/>
    </xf>
    <xf numFmtId="0" fontId="24" fillId="2" borderId="0" xfId="0" applyFont="1" applyFill="1" applyBorder="1" applyAlignment="1">
      <alignment horizontal="right"/>
    </xf>
    <xf numFmtId="2" fontId="32" fillId="2" borderId="0" xfId="0" applyNumberFormat="1" applyFont="1" applyFill="1" applyBorder="1"/>
    <xf numFmtId="0" fontId="20" fillId="2" borderId="0" xfId="0" applyFont="1" applyFill="1" applyBorder="1" applyAlignment="1">
      <alignment horizontal="right"/>
    </xf>
    <xf numFmtId="0" fontId="3" fillId="2" borderId="0" xfId="0" applyFont="1" applyFill="1" applyAlignment="1">
      <alignment vertical="center"/>
    </xf>
    <xf numFmtId="0" fontId="8" fillId="4" borderId="0" xfId="0" applyFont="1" applyFill="1" applyBorder="1" applyAlignment="1">
      <alignment horizontal="center" vertical="center"/>
    </xf>
    <xf numFmtId="0" fontId="4" fillId="2" borderId="0" xfId="0" applyFont="1" applyFill="1" applyAlignment="1">
      <alignment horizontal="left" vertical="center"/>
    </xf>
    <xf numFmtId="0" fontId="13" fillId="3" borderId="63" xfId="0" applyFont="1" applyFill="1" applyBorder="1" applyAlignment="1">
      <alignment horizontal="left" vertical="center"/>
    </xf>
    <xf numFmtId="0" fontId="13" fillId="3" borderId="0" xfId="0" applyFont="1" applyFill="1" applyBorder="1" applyAlignment="1">
      <alignment horizontal="left" vertical="center"/>
    </xf>
    <xf numFmtId="0" fontId="6" fillId="3" borderId="0" xfId="0" applyFont="1" applyFill="1" applyBorder="1" applyAlignment="1">
      <alignment horizontal="left" vertical="center"/>
    </xf>
    <xf numFmtId="0" fontId="11" fillId="2" borderId="0" xfId="0" applyFont="1" applyFill="1" applyAlignment="1">
      <alignment horizontal="left" vertical="center" wrapText="1"/>
    </xf>
    <xf numFmtId="0" fontId="4" fillId="2" borderId="0" xfId="0" applyFont="1" applyFill="1" applyAlignment="1">
      <alignment horizontal="left"/>
    </xf>
    <xf numFmtId="0" fontId="8" fillId="4" borderId="0" xfId="0" applyFont="1" applyFill="1" applyBorder="1" applyAlignment="1">
      <alignment horizontal="left" vertical="center"/>
    </xf>
    <xf numFmtId="0" fontId="8" fillId="4" borderId="60" xfId="0" applyFont="1" applyFill="1" applyBorder="1" applyAlignment="1">
      <alignment horizontal="left" vertical="center"/>
    </xf>
    <xf numFmtId="176" fontId="13" fillId="6" borderId="59" xfId="0" applyNumberFormat="1" applyFont="1" applyFill="1" applyBorder="1" applyAlignment="1">
      <alignment horizontal="center" vertical="center"/>
    </xf>
    <xf numFmtId="176" fontId="13" fillId="6" borderId="61" xfId="0" applyNumberFormat="1" applyFont="1" applyFill="1" applyBorder="1" applyAlignment="1">
      <alignment horizontal="center" vertical="center"/>
    </xf>
    <xf numFmtId="176" fontId="13" fillId="3" borderId="59" xfId="0" applyNumberFormat="1" applyFont="1" applyFill="1" applyBorder="1" applyAlignment="1">
      <alignment horizontal="center" vertical="center"/>
    </xf>
    <xf numFmtId="176" fontId="13" fillId="3" borderId="61" xfId="0" applyNumberFormat="1" applyFont="1" applyFill="1" applyBorder="1" applyAlignment="1">
      <alignment horizontal="center" vertical="center"/>
    </xf>
    <xf numFmtId="0" fontId="19" fillId="2" borderId="0" xfId="0" applyFont="1" applyFill="1" applyBorder="1" applyAlignment="1">
      <alignment horizontal="center" wrapText="1"/>
    </xf>
    <xf numFmtId="0" fontId="19" fillId="2" borderId="0" xfId="0" applyFont="1" applyFill="1" applyAlignment="1">
      <alignment horizontal="center"/>
    </xf>
    <xf numFmtId="0" fontId="21" fillId="2" borderId="0" xfId="0" applyFont="1" applyFill="1" applyAlignment="1">
      <alignment horizontal="center"/>
    </xf>
    <xf numFmtId="0" fontId="22" fillId="2" borderId="0" xfId="0" applyFont="1" applyFill="1" applyAlignment="1">
      <alignment horizontal="center"/>
    </xf>
    <xf numFmtId="0" fontId="28" fillId="2" borderId="0" xfId="0" applyFont="1" applyFill="1" applyBorder="1" applyAlignment="1">
      <alignment horizontal="center" vertical="top" wrapText="1"/>
    </xf>
  </cellXfs>
  <cellStyles count="4">
    <cellStyle name="Komma" xfId="1" builtinId="3"/>
    <cellStyle name="Procent" xfId="3" builtinId="5"/>
    <cellStyle name="Standaard" xfId="0" builtinId="0"/>
    <cellStyle name="Valuta" xfId="2" builtinId="4"/>
  </cellStyles>
  <dxfs count="6">
    <dxf>
      <font>
        <color rgb="FF00417F"/>
      </font>
      <fill>
        <patternFill>
          <bgColor rgb="FF97A4CA"/>
        </patternFill>
      </fill>
    </dxf>
    <dxf>
      <font>
        <color rgb="FF00417F"/>
      </font>
      <fill>
        <patternFill>
          <bgColor rgb="FF97A4CA"/>
        </patternFill>
      </fill>
    </dxf>
    <dxf>
      <font>
        <color rgb="FF00417F"/>
      </font>
      <fill>
        <patternFill>
          <bgColor rgb="FF97A4CA"/>
        </patternFill>
      </fill>
    </dxf>
    <dxf>
      <font>
        <color rgb="FF00417F"/>
      </font>
      <fill>
        <patternFill>
          <bgColor rgb="FF97A4CA"/>
        </patternFill>
      </fill>
    </dxf>
    <dxf>
      <font>
        <color rgb="FF00417F"/>
      </font>
      <fill>
        <patternFill>
          <bgColor rgb="FF97A4CA"/>
        </patternFill>
      </fill>
    </dxf>
    <dxf>
      <fill>
        <patternFill>
          <bgColor rgb="FFFF0000"/>
        </patternFill>
      </fill>
    </dxf>
  </dxfs>
  <tableStyles count="0" defaultTableStyle="TableStyleMedium2" defaultPivotStyle="PivotStyleLight16"/>
  <colors>
    <mruColors>
      <color rgb="FFF4F1E8"/>
      <color rgb="FF647EB0"/>
      <color rgb="FF97A4CA"/>
      <color rgb="FF00417F"/>
      <color rgb="FF0A57A4"/>
      <color rgb="FFDBE5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menzis.nl/zorgaanbieders/-/m/publieke%20sites/menzis/zorgaanbieders/downloads/huisartsenzorg/zorginkoop%202015-2016/segment%201/poh%20module/bijlage%2012%20-%20poh-s%20module%202016%20-2018.pdf" TargetMode="External"/><Relationship Id="rId2" Type="http://schemas.openxmlformats.org/officeDocument/2006/relationships/image" Target="../media/image2.gif"/><Relationship Id="rId1" Type="http://schemas.openxmlformats.org/officeDocument/2006/relationships/image" Target="../media/image1.png"/><Relationship Id="rId5" Type="http://schemas.openxmlformats.org/officeDocument/2006/relationships/hyperlink" Target="#'Veelgestelde vragen'!A1"/><Relationship Id="rId4" Type="http://schemas.openxmlformats.org/officeDocument/2006/relationships/hyperlink" Target="https://www.menzis.nl/zorgaanbieders/-/m/publieke%20sites/menzis/zorgaanbieders/downloads/huisartsenzorg/contractering/bijlage%2013%20integrale%20zorg%20voor%20kwetsbare%20ouderen%202016-2018%20versie%208%20december%202015.pdf"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50987</xdr:colOff>
      <xdr:row>1</xdr:row>
      <xdr:rowOff>25775</xdr:rowOff>
    </xdr:from>
    <xdr:to>
      <xdr:col>16</xdr:col>
      <xdr:colOff>746611</xdr:colOff>
      <xdr:row>3</xdr:row>
      <xdr:rowOff>395569</xdr:rowOff>
    </xdr:to>
    <xdr:pic>
      <xdr:nvPicPr>
        <xdr:cNvPr id="2" name="Afbeelding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98046" y="205069"/>
          <a:ext cx="1547271" cy="893669"/>
        </a:xfrm>
        <a:prstGeom prst="rect">
          <a:avLst/>
        </a:prstGeom>
        <a:noFill/>
      </xdr:spPr>
    </xdr:pic>
    <xdr:clientData/>
  </xdr:twoCellAnchor>
  <xdr:twoCellAnchor editAs="oneCell">
    <xdr:from>
      <xdr:col>8</xdr:col>
      <xdr:colOff>0</xdr:colOff>
      <xdr:row>5</xdr:row>
      <xdr:rowOff>142875</xdr:rowOff>
    </xdr:from>
    <xdr:to>
      <xdr:col>8</xdr:col>
      <xdr:colOff>342900</xdr:colOff>
      <xdr:row>7</xdr:row>
      <xdr:rowOff>95250</xdr:rowOff>
    </xdr:to>
    <xdr:pic>
      <xdr:nvPicPr>
        <xdr:cNvPr id="3" name="Afbeelding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48375" y="2724150"/>
          <a:ext cx="342900" cy="342900"/>
        </a:xfrm>
        <a:prstGeom prst="rect">
          <a:avLst/>
        </a:prstGeom>
      </xdr:spPr>
    </xdr:pic>
    <xdr:clientData/>
  </xdr:twoCellAnchor>
  <xdr:twoCellAnchor>
    <xdr:from>
      <xdr:col>8</xdr:col>
      <xdr:colOff>419099</xdr:colOff>
      <xdr:row>5</xdr:row>
      <xdr:rowOff>142876</xdr:rowOff>
    </xdr:from>
    <xdr:to>
      <xdr:col>11</xdr:col>
      <xdr:colOff>627528</xdr:colOff>
      <xdr:row>7</xdr:row>
      <xdr:rowOff>89648</xdr:rowOff>
    </xdr:to>
    <xdr:sp macro="" textlink="">
      <xdr:nvSpPr>
        <xdr:cNvPr id="4" name="Afgeronde rechthoek 3">
          <a:hlinkClick xmlns:r="http://schemas.openxmlformats.org/officeDocument/2006/relationships" r:id="rId3"/>
        </xdr:cNvPr>
        <xdr:cNvSpPr/>
      </xdr:nvSpPr>
      <xdr:spPr>
        <a:xfrm>
          <a:off x="6459070" y="2731435"/>
          <a:ext cx="3794311" cy="338978"/>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135"/>
            </a:lnSpc>
            <a:spcAft>
              <a:spcPts val="0"/>
            </a:spcAft>
          </a:pPr>
          <a:r>
            <a:rPr lang="nl-NL" sz="1100" b="1" u="sng">
              <a:solidFill>
                <a:srgbClr val="C20069"/>
              </a:solidFill>
              <a:effectLst/>
              <a:latin typeface="TMix"/>
              <a:ea typeface="Times New Roman"/>
              <a:cs typeface="Times New Roman"/>
            </a:rPr>
            <a:t>Bekijk bijlage 12 POH-S</a:t>
          </a:r>
          <a:r>
            <a:rPr lang="nl-NL" sz="1100" b="1" u="sng" baseline="0">
              <a:solidFill>
                <a:srgbClr val="C20069"/>
              </a:solidFill>
              <a:effectLst/>
              <a:latin typeface="TMix"/>
              <a:ea typeface="Times New Roman"/>
              <a:cs typeface="Times New Roman"/>
            </a:rPr>
            <a:t> module</a:t>
          </a:r>
          <a:endParaRPr lang="nl-NL" sz="1100">
            <a:effectLst/>
            <a:latin typeface="Arial"/>
            <a:ea typeface="Times New Roman"/>
            <a:cs typeface="Times New Roman"/>
          </a:endParaRPr>
        </a:p>
      </xdr:txBody>
    </xdr:sp>
    <xdr:clientData/>
  </xdr:twoCellAnchor>
  <xdr:twoCellAnchor editAs="oneCell">
    <xdr:from>
      <xdr:col>8</xdr:col>
      <xdr:colOff>0</xdr:colOff>
      <xdr:row>8</xdr:row>
      <xdr:rowOff>18489</xdr:rowOff>
    </xdr:from>
    <xdr:to>
      <xdr:col>8</xdr:col>
      <xdr:colOff>342900</xdr:colOff>
      <xdr:row>9</xdr:row>
      <xdr:rowOff>123265</xdr:rowOff>
    </xdr:to>
    <xdr:pic>
      <xdr:nvPicPr>
        <xdr:cNvPr id="5" name="Afbeelding 4"/>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48375" y="3228414"/>
          <a:ext cx="342900" cy="342900"/>
        </a:xfrm>
        <a:prstGeom prst="rect">
          <a:avLst/>
        </a:prstGeom>
      </xdr:spPr>
    </xdr:pic>
    <xdr:clientData/>
  </xdr:twoCellAnchor>
  <xdr:twoCellAnchor>
    <xdr:from>
      <xdr:col>8</xdr:col>
      <xdr:colOff>423495</xdr:colOff>
      <xdr:row>8</xdr:row>
      <xdr:rowOff>8792</xdr:rowOff>
    </xdr:from>
    <xdr:to>
      <xdr:col>11</xdr:col>
      <xdr:colOff>649940</xdr:colOff>
      <xdr:row>9</xdr:row>
      <xdr:rowOff>113567</xdr:rowOff>
    </xdr:to>
    <xdr:sp macro="" textlink="">
      <xdr:nvSpPr>
        <xdr:cNvPr id="7" name="Afgeronde rechthoek 6">
          <a:hlinkClick xmlns:r="http://schemas.openxmlformats.org/officeDocument/2006/relationships" r:id="rId4"/>
        </xdr:cNvPr>
        <xdr:cNvSpPr/>
      </xdr:nvSpPr>
      <xdr:spPr>
        <a:xfrm>
          <a:off x="6463466" y="3224880"/>
          <a:ext cx="3812327" cy="34009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135"/>
            </a:lnSpc>
            <a:spcAft>
              <a:spcPts val="0"/>
            </a:spcAft>
          </a:pPr>
          <a:r>
            <a:rPr lang="nl-NL" sz="1100" b="1" u="sng">
              <a:solidFill>
                <a:srgbClr val="C20069"/>
              </a:solidFill>
              <a:effectLst/>
              <a:latin typeface="TMix"/>
              <a:ea typeface="Times New Roman"/>
              <a:cs typeface="Times New Roman"/>
            </a:rPr>
            <a:t>Bekijk bijlage 13 </a:t>
          </a:r>
          <a:r>
            <a:rPr lang="nl-NL" sz="1100" b="1" u="sng">
              <a:solidFill>
                <a:srgbClr val="C20069"/>
              </a:solidFill>
              <a:effectLst/>
              <a:latin typeface="Verdana" panose="020B0604030504040204" pitchFamily="34" charset="0"/>
              <a:ea typeface="Verdana" panose="020B0604030504040204" pitchFamily="34" charset="0"/>
              <a:cs typeface="Verdana" panose="020B0604030504040204" pitchFamily="34" charset="0"/>
            </a:rPr>
            <a:t>Integrale</a:t>
          </a:r>
          <a:r>
            <a:rPr lang="nl-NL" sz="1100" b="1" u="sng" baseline="0">
              <a:solidFill>
                <a:srgbClr val="C20069"/>
              </a:solidFill>
              <a:effectLst/>
              <a:latin typeface="TMix"/>
              <a:ea typeface="Times New Roman"/>
              <a:cs typeface="Times New Roman"/>
            </a:rPr>
            <a:t> zorg voor kwetsbare ouderen</a:t>
          </a:r>
          <a:endParaRPr lang="nl-NL" sz="1100" baseline="0">
            <a:effectLst/>
            <a:latin typeface="Arial"/>
            <a:ea typeface="Times New Roman"/>
            <a:cs typeface="Times New Roman"/>
          </a:endParaRPr>
        </a:p>
      </xdr:txBody>
    </xdr:sp>
    <xdr:clientData/>
  </xdr:twoCellAnchor>
  <xdr:twoCellAnchor>
    <xdr:from>
      <xdr:col>8</xdr:col>
      <xdr:colOff>425824</xdr:colOff>
      <xdr:row>10</xdr:row>
      <xdr:rowOff>56029</xdr:rowOff>
    </xdr:from>
    <xdr:to>
      <xdr:col>11</xdr:col>
      <xdr:colOff>652269</xdr:colOff>
      <xdr:row>11</xdr:row>
      <xdr:rowOff>160804</xdr:rowOff>
    </xdr:to>
    <xdr:sp macro="" textlink="">
      <xdr:nvSpPr>
        <xdr:cNvPr id="8" name="Afgeronde rechthoek 7">
          <a:hlinkClick xmlns:r="http://schemas.openxmlformats.org/officeDocument/2006/relationships" r:id="rId5"/>
        </xdr:cNvPr>
        <xdr:cNvSpPr/>
      </xdr:nvSpPr>
      <xdr:spPr>
        <a:xfrm>
          <a:off x="6465795" y="3742764"/>
          <a:ext cx="3812327" cy="34009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135"/>
            </a:lnSpc>
            <a:spcAft>
              <a:spcPts val="0"/>
            </a:spcAft>
          </a:pPr>
          <a:r>
            <a:rPr lang="nl-NL" sz="1100" b="1" u="sng" baseline="0">
              <a:solidFill>
                <a:srgbClr val="C20069"/>
              </a:solidFill>
              <a:effectLst/>
              <a:latin typeface="TMix"/>
              <a:ea typeface="Times New Roman"/>
              <a:cs typeface="Times New Roman"/>
            </a:rPr>
            <a:t>Veel gestelde vragen</a:t>
          </a:r>
          <a:endParaRPr lang="nl-NL" sz="1100" baseline="0">
            <a:effectLst/>
            <a:latin typeface="Arial"/>
            <a:ea typeface="Times New Roman"/>
            <a:cs typeface="Times New Roman"/>
          </a:endParaRPr>
        </a:p>
      </xdr:txBody>
    </xdr:sp>
    <xdr:clientData/>
  </xdr:twoCellAnchor>
  <xdr:twoCellAnchor editAs="oneCell">
    <xdr:from>
      <xdr:col>7</xdr:col>
      <xdr:colOff>142875</xdr:colOff>
      <xdr:row>10</xdr:row>
      <xdr:rowOff>45944</xdr:rowOff>
    </xdr:from>
    <xdr:to>
      <xdr:col>8</xdr:col>
      <xdr:colOff>328892</xdr:colOff>
      <xdr:row>11</xdr:row>
      <xdr:rowOff>150720</xdr:rowOff>
    </xdr:to>
    <xdr:pic>
      <xdr:nvPicPr>
        <xdr:cNvPr id="9" name="Afbeelding 8"/>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25963" y="3732679"/>
          <a:ext cx="342900" cy="340099"/>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104"/>
  <sheetViews>
    <sheetView tabSelected="1" zoomScale="80" zoomScaleNormal="80" workbookViewId="0">
      <selection activeCell="D9" sqref="D9"/>
    </sheetView>
  </sheetViews>
  <sheetFormatPr defaultRowHeight="14.25" x14ac:dyDescent="0.2"/>
  <cols>
    <col min="1" max="1" width="1.7109375" style="2" customWidth="1"/>
    <col min="2" max="2" width="2.42578125" style="2" customWidth="1"/>
    <col min="3" max="3" width="51.28515625" style="3" customWidth="1"/>
    <col min="4" max="4" width="11" style="3" customWidth="1"/>
    <col min="5" max="5" width="8.28515625" style="3" customWidth="1"/>
    <col min="6" max="6" width="11.7109375" style="3" customWidth="1"/>
    <col min="7" max="7" width="2" style="3" customWidth="1"/>
    <col min="8" max="8" width="2.28515625" style="3" customWidth="1"/>
    <col min="9" max="9" width="25" style="3" customWidth="1"/>
    <col min="10" max="10" width="13" style="3" customWidth="1"/>
    <col min="11" max="11" width="15.7109375" style="3" customWidth="1"/>
    <col min="12" max="12" width="13.140625" style="3" customWidth="1"/>
    <col min="13" max="13" width="16" style="3" customWidth="1"/>
    <col min="14" max="14" width="12.28515625" style="3" customWidth="1"/>
    <col min="15" max="15" width="16" style="3" customWidth="1"/>
    <col min="16" max="16" width="12.7109375" style="3" customWidth="1"/>
    <col min="17" max="17" width="16.5703125" style="3" customWidth="1"/>
    <col min="18" max="18" width="1.7109375" style="3" customWidth="1"/>
    <col min="19" max="19" width="31.140625" style="17" customWidth="1"/>
    <col min="20" max="21" width="12.7109375" style="2" customWidth="1"/>
    <col min="22" max="22" width="11" style="2" customWidth="1"/>
    <col min="23" max="23" width="14.85546875" style="2" customWidth="1"/>
    <col min="24" max="24" width="16.5703125" style="2" customWidth="1"/>
    <col min="25" max="25" width="13.5703125" style="2" customWidth="1"/>
    <col min="26" max="26" width="14.28515625" style="2" customWidth="1"/>
    <col min="27" max="28" width="9.140625" style="2"/>
    <col min="29" max="35" width="0" style="2" hidden="1" customWidth="1"/>
    <col min="36" max="121" width="9.140625" style="2"/>
    <col min="122" max="16384" width="9.140625" style="3"/>
  </cols>
  <sheetData>
    <row r="1" spans="1:121" x14ac:dyDescent="0.2">
      <c r="C1" s="2"/>
      <c r="D1" s="2"/>
      <c r="E1" s="2"/>
      <c r="F1" s="2"/>
      <c r="G1" s="2"/>
      <c r="H1" s="2"/>
      <c r="I1" s="2"/>
      <c r="J1" s="2"/>
      <c r="K1" s="2"/>
      <c r="L1" s="2"/>
      <c r="M1" s="2"/>
      <c r="N1" s="2"/>
      <c r="O1" s="2"/>
      <c r="P1" s="2"/>
      <c r="Q1" s="2"/>
      <c r="R1" s="2"/>
    </row>
    <row r="2" spans="1:121" ht="25.5" customHeight="1" x14ac:dyDescent="0.2">
      <c r="B2" s="301" t="s">
        <v>220</v>
      </c>
      <c r="C2" s="301"/>
      <c r="D2" s="301"/>
      <c r="E2" s="301"/>
      <c r="F2" s="301"/>
      <c r="G2" s="301"/>
      <c r="H2" s="2"/>
      <c r="I2" s="2"/>
      <c r="J2" s="2"/>
      <c r="K2" s="2"/>
      <c r="L2" s="2"/>
      <c r="M2" s="2"/>
      <c r="N2" s="2"/>
      <c r="O2" s="2"/>
      <c r="P2" s="2"/>
      <c r="Q2" s="2"/>
      <c r="R2" s="17"/>
      <c r="S2" s="2"/>
    </row>
    <row r="3" spans="1:121" ht="15.75" customHeight="1" x14ac:dyDescent="0.2">
      <c r="B3" s="301"/>
      <c r="C3" s="301"/>
      <c r="D3" s="301"/>
      <c r="E3" s="301"/>
      <c r="F3" s="301"/>
      <c r="G3" s="301"/>
      <c r="H3" s="2"/>
      <c r="I3" s="2"/>
      <c r="J3" s="2"/>
      <c r="K3" s="2"/>
      <c r="L3" s="2"/>
      <c r="M3" s="2"/>
      <c r="N3" s="2"/>
      <c r="O3" s="2"/>
      <c r="P3" s="2"/>
      <c r="Q3" s="2"/>
      <c r="R3" s="17"/>
      <c r="S3" s="2"/>
    </row>
    <row r="4" spans="1:121" s="5" customFormat="1" ht="137.25" customHeight="1" x14ac:dyDescent="0.2">
      <c r="A4" s="4"/>
      <c r="B4" s="307" t="s">
        <v>182</v>
      </c>
      <c r="C4" s="307"/>
      <c r="D4" s="307"/>
      <c r="E4" s="307"/>
      <c r="F4" s="307"/>
      <c r="G4" s="307"/>
      <c r="H4" s="307"/>
      <c r="I4" s="307"/>
      <c r="J4" s="307"/>
      <c r="K4" s="307"/>
      <c r="L4" s="307"/>
      <c r="M4" s="307"/>
      <c r="N4" s="307"/>
      <c r="O4" s="307"/>
      <c r="P4" s="307"/>
      <c r="Q4" s="307"/>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row>
    <row r="5" spans="1:121" ht="26.25" customHeight="1" x14ac:dyDescent="0.25">
      <c r="B5" s="308" t="s">
        <v>159</v>
      </c>
      <c r="C5" s="308"/>
      <c r="D5" s="6"/>
      <c r="E5" s="6"/>
      <c r="F5" s="2"/>
      <c r="G5" s="2"/>
      <c r="H5" s="57"/>
      <c r="I5" s="57"/>
      <c r="J5" s="57"/>
      <c r="K5" s="57"/>
      <c r="L5" s="57"/>
      <c r="M5" s="57"/>
      <c r="N5" s="57"/>
      <c r="O5" s="57"/>
      <c r="P5" s="57"/>
      <c r="Q5" s="57"/>
      <c r="R5" s="4"/>
      <c r="S5" s="2"/>
    </row>
    <row r="6" spans="1:121" ht="12" customHeight="1" x14ac:dyDescent="0.25">
      <c r="C6" s="21"/>
      <c r="D6" s="21"/>
      <c r="E6" s="6"/>
      <c r="F6" s="6"/>
      <c r="G6" s="2"/>
      <c r="H6" s="57"/>
      <c r="I6" s="57"/>
      <c r="J6" s="57"/>
      <c r="K6" s="57"/>
      <c r="L6" s="57"/>
      <c r="M6" s="57"/>
      <c r="N6" s="57"/>
      <c r="O6" s="57"/>
      <c r="P6" s="57"/>
      <c r="Q6" s="57"/>
      <c r="R6" s="4"/>
    </row>
    <row r="7" spans="1:121" ht="18.75" customHeight="1" x14ac:dyDescent="0.2">
      <c r="B7" s="7"/>
      <c r="C7" s="8"/>
      <c r="D7" s="8"/>
      <c r="E7" s="7"/>
      <c r="F7" s="7"/>
      <c r="G7" s="2"/>
      <c r="H7" s="57"/>
      <c r="I7" s="57"/>
      <c r="J7" s="57"/>
      <c r="K7" s="57"/>
      <c r="L7" s="57"/>
      <c r="M7" s="57"/>
      <c r="N7" s="57"/>
      <c r="O7" s="57"/>
      <c r="P7" s="57"/>
      <c r="Q7" s="57"/>
      <c r="R7" s="4"/>
    </row>
    <row r="8" spans="1:121" ht="18.75" customHeight="1" x14ac:dyDescent="0.2">
      <c r="B8" s="10"/>
      <c r="C8" s="306" t="s">
        <v>29</v>
      </c>
      <c r="D8" s="306"/>
      <c r="E8" s="10"/>
      <c r="F8" s="10"/>
      <c r="G8" s="11"/>
      <c r="H8" s="57"/>
      <c r="I8" s="57"/>
      <c r="J8" s="57"/>
      <c r="K8" s="57"/>
      <c r="L8" s="57"/>
      <c r="M8" s="57"/>
      <c r="N8" s="57"/>
      <c r="O8" s="57"/>
      <c r="P8" s="57"/>
      <c r="Q8" s="57"/>
      <c r="R8" s="4"/>
    </row>
    <row r="9" spans="1:121" ht="18.75" customHeight="1" x14ac:dyDescent="0.2">
      <c r="B9" s="10"/>
      <c r="C9" s="26" t="s">
        <v>164</v>
      </c>
      <c r="D9" s="61"/>
      <c r="E9" s="10"/>
      <c r="F9" s="10"/>
      <c r="G9" s="11"/>
      <c r="H9" s="57"/>
      <c r="I9" s="57"/>
      <c r="J9" s="57"/>
      <c r="K9" s="57"/>
      <c r="L9" s="57"/>
      <c r="M9" s="57"/>
      <c r="N9" s="57"/>
      <c r="O9" s="57"/>
      <c r="P9" s="57"/>
      <c r="Q9" s="57"/>
      <c r="R9" s="4"/>
      <c r="AA9" s="20"/>
    </row>
    <row r="10" spans="1:121" ht="18.75" customHeight="1" x14ac:dyDescent="0.2">
      <c r="B10" s="10"/>
      <c r="C10" s="26" t="s">
        <v>171</v>
      </c>
      <c r="D10" s="62"/>
      <c r="E10" s="10"/>
      <c r="F10" s="10"/>
      <c r="G10" s="11"/>
      <c r="H10" s="57"/>
      <c r="I10" s="57"/>
      <c r="J10" s="57"/>
      <c r="K10" s="57"/>
      <c r="L10" s="57"/>
      <c r="M10" s="57"/>
      <c r="N10" s="57"/>
      <c r="O10" s="57"/>
      <c r="P10" s="57"/>
      <c r="Q10" s="57"/>
      <c r="R10" s="4"/>
      <c r="AA10" s="20"/>
    </row>
    <row r="11" spans="1:121" ht="18.75" customHeight="1" x14ac:dyDescent="0.2">
      <c r="B11" s="10"/>
      <c r="C11" s="26" t="s">
        <v>172</v>
      </c>
      <c r="D11" s="61"/>
      <c r="E11" s="10"/>
      <c r="F11" s="10"/>
      <c r="G11" s="11"/>
      <c r="H11" s="57"/>
      <c r="I11" s="57"/>
      <c r="J11" s="57"/>
      <c r="K11" s="57"/>
      <c r="L11" s="57"/>
      <c r="M11" s="57"/>
      <c r="N11" s="57"/>
      <c r="O11" s="57"/>
      <c r="P11" s="57"/>
      <c r="Q11" s="57"/>
      <c r="R11" s="4"/>
      <c r="AA11" s="20"/>
    </row>
    <row r="12" spans="1:121" ht="18.75" customHeight="1" x14ac:dyDescent="0.2">
      <c r="B12" s="10"/>
      <c r="C12" s="26" t="s">
        <v>165</v>
      </c>
      <c r="D12" s="29" t="str">
        <f>IF(D11="","",D11/D9)</f>
        <v/>
      </c>
      <c r="E12" s="10"/>
      <c r="F12" s="10"/>
      <c r="G12" s="11"/>
      <c r="H12" s="57"/>
      <c r="I12" s="57"/>
      <c r="J12" s="57"/>
      <c r="K12" s="57"/>
      <c r="L12" s="57"/>
      <c r="M12" s="57"/>
      <c r="N12" s="57"/>
      <c r="O12" s="57"/>
      <c r="P12" s="57"/>
      <c r="Q12" s="57"/>
      <c r="R12" s="4"/>
      <c r="AA12" s="20"/>
    </row>
    <row r="13" spans="1:121" ht="18.75" customHeight="1" x14ac:dyDescent="0.2">
      <c r="B13" s="10"/>
      <c r="C13" s="12"/>
      <c r="D13" s="12"/>
      <c r="E13" s="10"/>
      <c r="F13" s="10"/>
      <c r="G13" s="11"/>
      <c r="H13" s="57"/>
      <c r="I13" s="57"/>
      <c r="J13" s="57"/>
      <c r="K13" s="57"/>
      <c r="L13" s="57"/>
      <c r="M13" s="57"/>
      <c r="N13" s="57"/>
      <c r="O13" s="57"/>
      <c r="P13" s="57"/>
      <c r="Q13" s="57"/>
      <c r="R13" s="4"/>
      <c r="AA13" s="20"/>
    </row>
    <row r="14" spans="1:121" ht="18.75" customHeight="1" x14ac:dyDescent="0.2">
      <c r="B14" s="10"/>
      <c r="C14" s="306" t="s">
        <v>159</v>
      </c>
      <c r="D14" s="306"/>
      <c r="E14" s="10"/>
      <c r="F14" s="10"/>
      <c r="G14" s="11"/>
      <c r="H14" s="57"/>
      <c r="I14" s="57"/>
      <c r="J14" s="57"/>
      <c r="K14" s="57"/>
      <c r="L14" s="57"/>
      <c r="M14" s="57"/>
      <c r="N14" s="57"/>
      <c r="O14" s="57"/>
      <c r="P14" s="57"/>
      <c r="Q14" s="57"/>
      <c r="R14" s="4"/>
      <c r="AA14" s="20"/>
    </row>
    <row r="15" spans="1:121" ht="18.75" customHeight="1" x14ac:dyDescent="0.2">
      <c r="B15" s="10"/>
      <c r="C15" s="26" t="s">
        <v>163</v>
      </c>
      <c r="D15" s="63"/>
      <c r="E15" s="10"/>
      <c r="F15" s="10"/>
      <c r="G15" s="11"/>
      <c r="H15" s="57"/>
      <c r="I15" s="57"/>
      <c r="J15" s="57"/>
      <c r="K15" s="57"/>
      <c r="L15" s="57"/>
      <c r="M15" s="57"/>
      <c r="N15" s="57"/>
      <c r="O15" s="57"/>
      <c r="P15" s="57"/>
      <c r="Q15" s="57"/>
      <c r="R15" s="4"/>
      <c r="AA15" s="20"/>
    </row>
    <row r="16" spans="1:121" ht="18.75" customHeight="1" x14ac:dyDescent="0.2">
      <c r="B16" s="10"/>
      <c r="C16" s="26" t="s">
        <v>161</v>
      </c>
      <c r="D16" s="63"/>
      <c r="E16" s="10"/>
      <c r="F16" s="10"/>
      <c r="G16" s="11"/>
      <c r="H16" s="57"/>
      <c r="I16" s="57"/>
      <c r="J16" s="57"/>
      <c r="K16" s="57"/>
      <c r="L16" s="57"/>
      <c r="M16" s="57"/>
      <c r="N16" s="57"/>
      <c r="O16" s="57"/>
      <c r="P16" s="57"/>
      <c r="Q16" s="57"/>
      <c r="R16" s="4"/>
      <c r="AA16" s="20"/>
    </row>
    <row r="17" spans="2:31" ht="18.75" customHeight="1" x14ac:dyDescent="0.2">
      <c r="B17" s="10"/>
      <c r="C17" s="26" t="s">
        <v>162</v>
      </c>
      <c r="D17" s="63"/>
      <c r="E17" s="10"/>
      <c r="F17" s="10"/>
      <c r="G17" s="11"/>
      <c r="H17" s="57"/>
      <c r="I17" s="57"/>
      <c r="J17" s="57"/>
      <c r="K17" s="57"/>
      <c r="L17" s="57"/>
      <c r="M17" s="57"/>
      <c r="N17" s="57"/>
      <c r="O17" s="57"/>
      <c r="P17" s="57"/>
      <c r="Q17" s="57"/>
      <c r="R17" s="4"/>
      <c r="AA17" s="20"/>
    </row>
    <row r="18" spans="2:31" ht="27" customHeight="1" x14ac:dyDescent="0.2">
      <c r="B18" s="10"/>
      <c r="C18" s="35" t="s">
        <v>170</v>
      </c>
      <c r="D18" s="63"/>
      <c r="E18" s="10"/>
      <c r="F18" s="10"/>
      <c r="G18" s="11"/>
      <c r="H18" s="57"/>
      <c r="I18" s="57"/>
      <c r="J18" s="57"/>
      <c r="K18" s="57"/>
      <c r="L18" s="57"/>
      <c r="M18" s="57"/>
      <c r="N18" s="57"/>
      <c r="O18" s="57"/>
      <c r="P18" s="57"/>
      <c r="Q18" s="57"/>
      <c r="R18" s="4"/>
      <c r="AA18" s="20"/>
    </row>
    <row r="19" spans="2:31" ht="18.75" customHeight="1" x14ac:dyDescent="0.2">
      <c r="B19" s="10"/>
      <c r="C19" s="26"/>
      <c r="D19" s="13"/>
      <c r="E19" s="10"/>
      <c r="F19" s="10"/>
      <c r="G19" s="11"/>
      <c r="H19" s="57"/>
      <c r="I19" s="57"/>
      <c r="J19" s="57"/>
      <c r="K19" s="57"/>
      <c r="L19" s="57"/>
      <c r="M19" s="57"/>
      <c r="N19" s="57"/>
      <c r="O19" s="57"/>
      <c r="P19" s="57"/>
      <c r="Q19" s="57"/>
      <c r="R19" s="4"/>
      <c r="AA19" s="20"/>
    </row>
    <row r="20" spans="2:31" x14ac:dyDescent="0.2">
      <c r="C20" s="11"/>
      <c r="D20" s="14"/>
      <c r="E20" s="11"/>
      <c r="F20" s="11"/>
      <c r="G20" s="11"/>
      <c r="H20" s="57"/>
      <c r="I20" s="57"/>
      <c r="J20" s="57"/>
      <c r="K20" s="57"/>
      <c r="L20" s="57"/>
      <c r="M20" s="57"/>
      <c r="N20" s="57"/>
      <c r="O20" s="57"/>
      <c r="P20" s="57"/>
      <c r="Q20" s="57"/>
      <c r="R20" s="4"/>
      <c r="AA20" s="20"/>
    </row>
    <row r="21" spans="2:31" ht="19.5" x14ac:dyDescent="0.25">
      <c r="B21" s="303" t="s">
        <v>203</v>
      </c>
      <c r="C21" s="303"/>
      <c r="D21" s="303"/>
      <c r="E21" s="303"/>
      <c r="F21" s="303"/>
      <c r="G21" s="11"/>
      <c r="H21" s="36" t="s">
        <v>174</v>
      </c>
      <c r="I21" s="36"/>
      <c r="J21" s="36"/>
      <c r="K21" s="36"/>
      <c r="L21" s="36"/>
      <c r="M21" s="36"/>
      <c r="N21" s="36"/>
      <c r="O21" s="2"/>
      <c r="P21" s="2"/>
      <c r="Q21" s="2"/>
      <c r="R21" s="17"/>
      <c r="AA21" s="20"/>
      <c r="AE21" s="2" t="s">
        <v>140</v>
      </c>
    </row>
    <row r="22" spans="2:31" ht="19.5" x14ac:dyDescent="0.25">
      <c r="B22" s="6"/>
      <c r="C22" s="23"/>
      <c r="D22" s="23"/>
      <c r="E22" s="6"/>
      <c r="F22" s="6"/>
      <c r="G22" s="11"/>
      <c r="H22" s="2"/>
      <c r="I22" s="22"/>
      <c r="J22" s="22"/>
      <c r="K22" s="22"/>
      <c r="L22" s="2"/>
      <c r="M22" s="2"/>
      <c r="N22" s="2"/>
      <c r="O22" s="2"/>
      <c r="P22" s="2"/>
      <c r="Q22" s="2"/>
      <c r="R22" s="2"/>
      <c r="AA22" s="20"/>
    </row>
    <row r="23" spans="2:31" ht="16.5" customHeight="1" x14ac:dyDescent="0.2">
      <c r="B23" s="10"/>
      <c r="C23" s="25"/>
      <c r="D23" s="10"/>
      <c r="E23" s="25"/>
      <c r="F23" s="25"/>
      <c r="G23" s="11"/>
      <c r="H23" s="9"/>
      <c r="I23" s="9"/>
      <c r="J23" s="9"/>
      <c r="K23" s="9"/>
      <c r="L23" s="9"/>
      <c r="M23" s="9"/>
      <c r="N23" s="9"/>
      <c r="O23" s="9"/>
      <c r="P23" s="9"/>
      <c r="Q23" s="9"/>
      <c r="R23" s="9"/>
      <c r="AA23" s="20"/>
    </row>
    <row r="24" spans="2:31" ht="18.75" customHeight="1" x14ac:dyDescent="0.2">
      <c r="B24" s="10"/>
      <c r="C24" s="306" t="s">
        <v>183</v>
      </c>
      <c r="D24" s="306"/>
      <c r="E24" s="10"/>
      <c r="F24" s="10"/>
      <c r="G24" s="11"/>
      <c r="H24" s="9"/>
      <c r="I24" s="9"/>
      <c r="J24" s="9"/>
      <c r="K24" s="9"/>
      <c r="L24" s="9"/>
      <c r="M24" s="9"/>
      <c r="N24" s="9"/>
      <c r="O24" s="9"/>
      <c r="P24" s="9"/>
      <c r="Q24" s="9"/>
      <c r="R24" s="9"/>
      <c r="AA24" s="20"/>
    </row>
    <row r="25" spans="2:31" ht="18.75" customHeight="1" x14ac:dyDescent="0.2">
      <c r="B25" s="10"/>
      <c r="C25" s="26" t="s">
        <v>166</v>
      </c>
      <c r="D25" s="63"/>
      <c r="E25" s="26" t="str">
        <f>IF(OR(AND(D15="ja",D25="nee"),AND(D15="nee",D25="nvt"),AND(D15="ja",D25="ja")),"keuze niet mogelijk","")</f>
        <v/>
      </c>
      <c r="F25" s="25"/>
      <c r="G25" s="11"/>
      <c r="H25" s="10"/>
      <c r="I25" s="309" t="s">
        <v>160</v>
      </c>
      <c r="J25" s="302">
        <v>2015</v>
      </c>
      <c r="K25" s="302"/>
      <c r="L25" s="302">
        <v>2016</v>
      </c>
      <c r="M25" s="302"/>
      <c r="N25" s="302">
        <v>2017</v>
      </c>
      <c r="O25" s="302"/>
      <c r="P25" s="302">
        <v>2018</v>
      </c>
      <c r="Q25" s="302"/>
      <c r="R25" s="10"/>
      <c r="AA25" s="20"/>
    </row>
    <row r="26" spans="2:31" ht="18.75" customHeight="1" x14ac:dyDescent="0.2">
      <c r="B26" s="10"/>
      <c r="C26" s="26" t="s">
        <v>167</v>
      </c>
      <c r="D26" s="63"/>
      <c r="E26" s="26" t="str">
        <f>IF(OR(AND(D16="ja",D26="nee"),AND(D16="nee",D26="nvt"),AND(D16="ja",D26="ja")),"keuze niet mogelijk","")</f>
        <v/>
      </c>
      <c r="F26" s="25"/>
      <c r="G26" s="11"/>
      <c r="H26" s="10"/>
      <c r="I26" s="310"/>
      <c r="J26" s="24" t="s">
        <v>79</v>
      </c>
      <c r="K26" s="24" t="s">
        <v>169</v>
      </c>
      <c r="L26" s="24" t="s">
        <v>79</v>
      </c>
      <c r="M26" s="24" t="s">
        <v>169</v>
      </c>
      <c r="N26" s="24" t="s">
        <v>79</v>
      </c>
      <c r="O26" s="24" t="s">
        <v>169</v>
      </c>
      <c r="P26" s="24" t="s">
        <v>79</v>
      </c>
      <c r="Q26" s="24" t="s">
        <v>169</v>
      </c>
      <c r="R26" s="10"/>
      <c r="AA26" s="20"/>
    </row>
    <row r="27" spans="2:31" ht="27.75" customHeight="1" x14ac:dyDescent="0.2">
      <c r="B27" s="10"/>
      <c r="C27" s="26" t="s">
        <v>168</v>
      </c>
      <c r="D27" s="63"/>
      <c r="E27" s="26" t="str">
        <f>IF(OR(AND(D17="ja",D27="nee"),AND(D17="nee",D27="nvt"),AND(D17="ja",D27="ja")),"keuze niet mogelijk","")</f>
        <v/>
      </c>
      <c r="F27" s="25"/>
      <c r="G27" s="11"/>
      <c r="H27" s="10"/>
      <c r="I27" s="27" t="s">
        <v>175</v>
      </c>
      <c r="J27" s="45">
        <f>rekenoverzicht!B4</f>
        <v>0</v>
      </c>
      <c r="K27" s="46">
        <f>rekenoverzicht!C4</f>
        <v>0</v>
      </c>
      <c r="L27" s="37" t="str">
        <f>IF(rekenoverzicht!B8&lt;&gt;"-",rekenoverzicht!B8,IF(rekenoverzicht!B12&lt;&gt;"-",rekenoverzicht!B12,IF(rekenoverzicht!B16&lt;&gt;"-",rekenoverzicht!B16,IF(rekenoverzicht!B20&lt;&gt;"-",rekenoverzicht!B20,IF(rekenoverzicht!B26&lt;&gt;"-",rekenoverzicht!B26,IF(rekenoverzicht!B30&lt;&gt;"-",rekenoverzicht!B30,IF(rekenoverzicht!B36&lt;&gt;"-",rekenoverzicht!B36,"-")))))))</f>
        <v>-</v>
      </c>
      <c r="M27" s="38" t="str">
        <f>IF(rekenoverzicht!C8&lt;&gt;"-",rekenoverzicht!C8,IF(rekenoverzicht!C12&lt;&gt;"-",rekenoverzicht!C12,IF(rekenoverzicht!C16&lt;&gt;"-",rekenoverzicht!C16,IF(rekenoverzicht!C20&lt;&gt;"-",rekenoverzicht!C20,IF(rekenoverzicht!C26&lt;&gt;"-",rekenoverzicht!C26,IF(rekenoverzicht!C30&lt;&gt;"-",rekenoverzicht!C30,IF(rekenoverzicht!C36&lt;&gt;"-",rekenoverzicht!C36,"")))))))</f>
        <v/>
      </c>
      <c r="N27" s="45" t="str">
        <f>IF(rekenoverzicht!G8&lt;&gt;"-",rekenoverzicht!G8,IF(rekenoverzicht!G12&lt;&gt;"-",rekenoverzicht!G12,IF(rekenoverzicht!G16&lt;&gt;"-",rekenoverzicht!G16,IF(rekenoverzicht!G20&lt;&gt;"-",rekenoverzicht!G20,IF(rekenoverzicht!G26&lt;&gt;"-",rekenoverzicht!G26,IF(rekenoverzicht!G30&lt;&gt;"-",rekenoverzicht!G30,IF(rekenoverzicht!G36&lt;&gt;"-",rekenoverzicht!G36,"-")))))))</f>
        <v>-</v>
      </c>
      <c r="O27" s="46" t="str">
        <f>IF(rekenoverzicht!H8&lt;&gt;"-",rekenoverzicht!H8,IF(rekenoverzicht!H12&lt;&gt;"-",rekenoverzicht!H12,IF(rekenoverzicht!H16&lt;&gt;"-",rekenoverzicht!H16,IF(rekenoverzicht!H20&lt;&gt;"-",rekenoverzicht!H20,IF(rekenoverzicht!H26&lt;&gt;"-",rekenoverzicht!H26,IF(rekenoverzicht!H30&lt;&gt;"-",rekenoverzicht!H30,IF(rekenoverzicht!H36&lt;&gt;"-",rekenoverzicht!H36,"")))))))</f>
        <v/>
      </c>
      <c r="P27" s="37" t="str">
        <f t="shared" ref="P27:Q29" si="0">N27</f>
        <v>-</v>
      </c>
      <c r="Q27" s="38" t="str">
        <f t="shared" si="0"/>
        <v/>
      </c>
      <c r="R27" s="10"/>
      <c r="AA27" s="20"/>
      <c r="AE27" s="2" t="s">
        <v>141</v>
      </c>
    </row>
    <row r="28" spans="2:31" ht="39.75" customHeight="1" x14ac:dyDescent="0.2">
      <c r="B28" s="10"/>
      <c r="C28" s="26"/>
      <c r="D28" s="25"/>
      <c r="E28" s="25"/>
      <c r="F28" s="25"/>
      <c r="G28" s="11"/>
      <c r="H28" s="10"/>
      <c r="I28" s="28" t="s">
        <v>178</v>
      </c>
      <c r="J28" s="45"/>
      <c r="K28" s="46"/>
      <c r="L28" s="37" t="str">
        <f>IF(D38&gt;0,IF(rekenoverzicht!B17&lt;&gt;"-",rekenoverzicht!B17,IF(rekenoverzicht!B27&lt;&gt;"-",rekenoverzicht!B27,""))," ")</f>
        <v xml:space="preserve"> </v>
      </c>
      <c r="M28" s="38" t="str">
        <f>IF(D38&gt;0,IF(rekenoverzicht!C17&lt;&gt;"-",rekenoverzicht!C17,IF(rekenoverzicht!C27&lt;&gt;"-",rekenoverzicht!C27,""))," " )</f>
        <v xml:space="preserve"> </v>
      </c>
      <c r="N28" s="45"/>
      <c r="O28" s="46"/>
      <c r="P28" s="37"/>
      <c r="Q28" s="38"/>
      <c r="R28" s="10"/>
      <c r="AA28" s="20"/>
    </row>
    <row r="29" spans="2:31" ht="41.25" customHeight="1" x14ac:dyDescent="0.2">
      <c r="B29" s="11"/>
      <c r="C29" s="43"/>
      <c r="D29" s="43"/>
      <c r="E29" s="43"/>
      <c r="F29" s="43"/>
      <c r="G29" s="11"/>
      <c r="H29" s="10"/>
      <c r="I29" s="28" t="s">
        <v>179</v>
      </c>
      <c r="J29" s="45"/>
      <c r="K29" s="47"/>
      <c r="L29" s="37" t="str">
        <f>IF(D39&gt;0,IF(rekenoverzicht!B21&lt;&gt;"-",rekenoverzicht!B21,IF(rekenoverzicht!B31&lt;&gt;"-",rekenoverzicht!B31,""))," " )</f>
        <v xml:space="preserve"> </v>
      </c>
      <c r="M29" s="41" t="str">
        <f>IF(D39&gt;0,IF(rekenoverzicht!C21&lt;&gt;"-",rekenoverzicht!C21,IF(rekenoverzicht!C31&lt;&gt;"-",rekenoverzicht!C31,""))," ")</f>
        <v xml:space="preserve"> </v>
      </c>
      <c r="N29" s="45" t="str">
        <f>IF(D39&gt;0,IF(rekenoverzicht!G21&lt;&gt;"-",rekenoverzicht!G21,IF(rekenoverzicht!G31&lt;&gt;"-",rekenoverzicht!G31,""))," " )</f>
        <v xml:space="preserve"> </v>
      </c>
      <c r="O29" s="47" t="str">
        <f>IF(D39&gt;0,IF(rekenoverzicht!H21&lt;&gt;"-",rekenoverzicht!H21,IF(rekenoverzicht!H31&lt;&gt;"-",rekenoverzicht!H31,""))," ")</f>
        <v xml:space="preserve"> </v>
      </c>
      <c r="P29" s="37" t="str">
        <f t="shared" si="0"/>
        <v xml:space="preserve"> </v>
      </c>
      <c r="Q29" s="38" t="str">
        <f t="shared" si="0"/>
        <v xml:space="preserve"> </v>
      </c>
      <c r="R29" s="10"/>
      <c r="AA29" s="20"/>
    </row>
    <row r="30" spans="2:31" ht="30.75" customHeight="1" x14ac:dyDescent="0.2">
      <c r="B30" s="10"/>
      <c r="C30" s="56" t="s">
        <v>184</v>
      </c>
      <c r="D30" s="15"/>
      <c r="E30" s="25"/>
      <c r="F30" s="25"/>
      <c r="G30" s="11"/>
      <c r="H30" s="10"/>
      <c r="I30" s="304" t="s">
        <v>82</v>
      </c>
      <c r="J30" s="311">
        <f>J27</f>
        <v>0</v>
      </c>
      <c r="K30" s="48"/>
      <c r="L30" s="313">
        <f>SUM(L27:L29)</f>
        <v>0</v>
      </c>
      <c r="M30" s="30"/>
      <c r="N30" s="311">
        <f>SUM(N27:N29)</f>
        <v>0</v>
      </c>
      <c r="O30" s="48"/>
      <c r="P30" s="313">
        <f>SUM(P27:P29)</f>
        <v>0</v>
      </c>
      <c r="Q30" s="39"/>
      <c r="R30" s="10"/>
      <c r="AA30" s="20"/>
    </row>
    <row r="31" spans="2:31" ht="25.5" x14ac:dyDescent="0.2">
      <c r="B31" s="10"/>
      <c r="C31" s="35" t="s">
        <v>185</v>
      </c>
      <c r="D31" s="63"/>
      <c r="E31" s="26" t="str">
        <f>IF(OR(AND(D18="ja",D31="nee"),AND(D18="nee",D31="nvt"),AND(D18="ja",D31="ja")),"keuze niet mogelijk","")</f>
        <v/>
      </c>
      <c r="F31" s="25"/>
      <c r="G31" s="16"/>
      <c r="H31" s="10"/>
      <c r="I31" s="305"/>
      <c r="J31" s="312"/>
      <c r="K31" s="49"/>
      <c r="L31" s="314"/>
      <c r="M31" s="32"/>
      <c r="N31" s="312"/>
      <c r="O31" s="49"/>
      <c r="P31" s="314"/>
      <c r="Q31" s="25"/>
      <c r="R31" s="10"/>
      <c r="AA31" s="20"/>
    </row>
    <row r="32" spans="2:31" ht="34.5" customHeight="1" x14ac:dyDescent="0.2">
      <c r="B32" s="10"/>
      <c r="C32" s="35" t="s">
        <v>186</v>
      </c>
      <c r="D32" s="63"/>
      <c r="E32" s="26" t="str">
        <f>IF(AND(D31="ja",D32="ja"),"keuze niet mogelijk","")</f>
        <v/>
      </c>
      <c r="F32" s="25"/>
      <c r="G32" s="16"/>
      <c r="H32" s="9"/>
      <c r="I32" s="40" t="s">
        <v>176</v>
      </c>
      <c r="J32" s="9"/>
      <c r="K32" s="9"/>
      <c r="L32" s="9"/>
      <c r="M32" s="9"/>
      <c r="N32" s="9"/>
      <c r="O32" s="9"/>
      <c r="P32" s="9"/>
      <c r="Q32" s="9"/>
      <c r="R32" s="9"/>
      <c r="AA32" s="20"/>
    </row>
    <row r="33" spans="2:31" ht="25.5" customHeight="1" x14ac:dyDescent="0.2">
      <c r="B33" s="10"/>
      <c r="C33" s="25"/>
      <c r="D33" s="10"/>
      <c r="E33" s="25"/>
      <c r="F33" s="25"/>
      <c r="G33" s="16"/>
      <c r="H33" s="9"/>
      <c r="I33" s="40" t="s">
        <v>177</v>
      </c>
      <c r="J33" s="9"/>
      <c r="K33" s="9"/>
      <c r="L33" s="9"/>
      <c r="M33" s="9"/>
      <c r="N33" s="9"/>
      <c r="O33" s="9"/>
      <c r="P33" s="9"/>
      <c r="Q33" s="9"/>
      <c r="R33" s="9"/>
      <c r="AA33" s="20"/>
      <c r="AE33" s="2" t="s">
        <v>145</v>
      </c>
    </row>
    <row r="34" spans="2:31" ht="17.25" customHeight="1" x14ac:dyDescent="0.2">
      <c r="B34" s="10"/>
      <c r="C34" s="15" t="s">
        <v>190</v>
      </c>
      <c r="D34" s="42" t="s">
        <v>188</v>
      </c>
      <c r="E34" s="42" t="s">
        <v>42</v>
      </c>
      <c r="F34" s="15" t="s">
        <v>173</v>
      </c>
      <c r="G34" s="11"/>
      <c r="H34" s="9"/>
      <c r="I34" s="9"/>
      <c r="J34" s="9"/>
      <c r="K34" s="9"/>
      <c r="L34" s="9"/>
      <c r="M34" s="9"/>
      <c r="N34" s="9"/>
      <c r="O34" s="9"/>
      <c r="P34" s="9"/>
      <c r="Q34" s="9"/>
      <c r="R34" s="9"/>
      <c r="AA34" s="20"/>
    </row>
    <row r="35" spans="2:31" ht="25.5" x14ac:dyDescent="0.2">
      <c r="B35" s="10"/>
      <c r="C35" s="35" t="s">
        <v>191</v>
      </c>
      <c r="D35" s="63"/>
      <c r="E35" s="31">
        <f>ROUND(D35/38,4)</f>
        <v>0</v>
      </c>
      <c r="F35" s="26" t="str">
        <f>IF(E35&gt;Techniek!$K$20,IF(Techniek!K20=0,"nvt","boven max"),"")</f>
        <v/>
      </c>
      <c r="G35" s="11"/>
      <c r="H35" s="11"/>
      <c r="I35" s="11"/>
      <c r="J35" s="11"/>
      <c r="K35" s="11"/>
      <c r="L35" s="11"/>
      <c r="M35" s="11"/>
      <c r="N35" s="11"/>
      <c r="O35" s="11"/>
      <c r="P35" s="11"/>
      <c r="Q35" s="11"/>
      <c r="R35" s="11"/>
      <c r="AA35" s="20"/>
    </row>
    <row r="36" spans="2:31" ht="6.75" customHeight="1" x14ac:dyDescent="0.2">
      <c r="B36" s="10"/>
      <c r="C36" s="26"/>
      <c r="D36" s="26"/>
      <c r="E36" s="31"/>
      <c r="F36" s="26"/>
      <c r="G36" s="11"/>
      <c r="H36" s="11"/>
      <c r="I36" s="11"/>
      <c r="J36" s="11"/>
      <c r="K36" s="11"/>
      <c r="L36" s="11"/>
      <c r="M36" s="11"/>
      <c r="N36" s="11"/>
      <c r="O36" s="11"/>
      <c r="P36" s="11"/>
      <c r="Q36" s="11"/>
      <c r="R36" s="11"/>
      <c r="AA36" s="20"/>
    </row>
    <row r="37" spans="2:31" x14ac:dyDescent="0.2">
      <c r="B37" s="10"/>
      <c r="C37" s="15" t="s">
        <v>192</v>
      </c>
      <c r="D37" s="26"/>
      <c r="E37" s="31"/>
      <c r="F37" s="26"/>
      <c r="G37" s="11"/>
      <c r="H37" s="11"/>
      <c r="I37" s="11"/>
      <c r="J37" s="11"/>
      <c r="K37" s="11"/>
      <c r="L37" s="11"/>
      <c r="M37" s="11"/>
      <c r="N37" s="11"/>
      <c r="O37" s="11"/>
      <c r="P37" s="11"/>
      <c r="Q37" s="11"/>
      <c r="R37" s="11"/>
      <c r="AA37" s="20"/>
    </row>
    <row r="38" spans="2:31" ht="43.5" customHeight="1" x14ac:dyDescent="0.2">
      <c r="B38" s="10"/>
      <c r="C38" s="35" t="s">
        <v>189</v>
      </c>
      <c r="D38" s="63"/>
      <c r="E38" s="31">
        <f>ROUND(D38/38,4)</f>
        <v>0</v>
      </c>
      <c r="F38" s="26" t="str">
        <f>IF(D31&lt;&gt;"ja","nvt",IF(E38&gt;Techniek!$L$20,"boven max",""))</f>
        <v>nvt</v>
      </c>
      <c r="G38" s="11"/>
      <c r="H38" s="2"/>
      <c r="I38" s="2"/>
      <c r="J38" s="2"/>
      <c r="K38" s="2"/>
      <c r="L38" s="2"/>
      <c r="M38" s="2"/>
      <c r="N38" s="2"/>
      <c r="O38" s="2"/>
      <c r="P38" s="2"/>
      <c r="Q38" s="2"/>
      <c r="R38" s="2"/>
      <c r="AA38" s="20"/>
    </row>
    <row r="39" spans="2:31" ht="38.25" x14ac:dyDescent="0.2">
      <c r="B39" s="10"/>
      <c r="C39" s="35" t="s">
        <v>187</v>
      </c>
      <c r="D39" s="63"/>
      <c r="E39" s="33">
        <f>ROUND(D39/38,4)</f>
        <v>0</v>
      </c>
      <c r="F39" s="26" t="str">
        <f>IF(D32="nee","nvt",IF(E39&gt;Techniek!$M$20,"boven max",""))</f>
        <v/>
      </c>
      <c r="G39" s="2"/>
      <c r="H39" s="11"/>
      <c r="I39" s="11"/>
      <c r="J39" s="11"/>
      <c r="K39" s="11"/>
      <c r="L39" s="11"/>
      <c r="M39" s="11"/>
      <c r="N39" s="11"/>
      <c r="O39" s="11"/>
      <c r="P39" s="11"/>
      <c r="Q39" s="11"/>
      <c r="R39" s="11"/>
      <c r="AA39" s="20"/>
    </row>
    <row r="40" spans="2:31" s="2" customFormat="1" x14ac:dyDescent="0.2">
      <c r="B40" s="10"/>
      <c r="C40" s="25"/>
      <c r="D40" s="13"/>
      <c r="E40" s="10"/>
      <c r="F40" s="10"/>
      <c r="H40" s="11"/>
      <c r="I40" s="11"/>
      <c r="J40" s="11"/>
      <c r="K40" s="11"/>
      <c r="L40" s="11"/>
      <c r="M40" s="11"/>
      <c r="N40" s="11"/>
      <c r="O40" s="11"/>
      <c r="P40" s="11"/>
      <c r="Q40" s="11"/>
      <c r="R40" s="11"/>
      <c r="S40" s="17"/>
      <c r="AA40" s="20"/>
    </row>
    <row r="41" spans="2:31" s="2" customFormat="1" x14ac:dyDescent="0.2">
      <c r="C41" s="18"/>
      <c r="D41" s="18"/>
      <c r="F41" s="11"/>
      <c r="H41" s="11"/>
      <c r="I41" s="11"/>
      <c r="J41" s="11"/>
      <c r="K41" s="11"/>
      <c r="L41" s="11"/>
      <c r="M41" s="11"/>
      <c r="N41" s="11"/>
      <c r="O41" s="11"/>
      <c r="P41" s="11"/>
      <c r="Q41" s="11"/>
      <c r="R41" s="11"/>
      <c r="S41" s="17"/>
      <c r="AA41" s="20"/>
      <c r="AE41" s="2" t="s">
        <v>142</v>
      </c>
    </row>
    <row r="42" spans="2:31" s="2" customFormat="1" x14ac:dyDescent="0.2">
      <c r="F42" s="11"/>
      <c r="H42" s="11"/>
      <c r="I42" s="11"/>
      <c r="J42" s="11"/>
      <c r="K42" s="11"/>
      <c r="L42" s="11"/>
      <c r="M42" s="11"/>
      <c r="N42" s="11"/>
      <c r="O42" s="11"/>
      <c r="P42" s="11"/>
      <c r="Q42" s="11"/>
      <c r="R42" s="11"/>
      <c r="S42" s="17"/>
      <c r="AA42" s="20"/>
    </row>
    <row r="43" spans="2:31" s="2" customFormat="1" x14ac:dyDescent="0.2">
      <c r="H43" s="11"/>
      <c r="I43" s="11"/>
      <c r="J43" s="11"/>
      <c r="K43" s="11"/>
      <c r="L43" s="11"/>
      <c r="M43" s="11"/>
      <c r="N43" s="11"/>
      <c r="O43" s="11"/>
      <c r="P43" s="11"/>
      <c r="Q43" s="11"/>
      <c r="R43" s="11"/>
      <c r="S43" s="17"/>
      <c r="AA43" s="20"/>
    </row>
    <row r="44" spans="2:31" s="2" customFormat="1" x14ac:dyDescent="0.2">
      <c r="H44" s="11"/>
      <c r="I44" s="11"/>
      <c r="J44" s="11"/>
      <c r="K44" s="11"/>
      <c r="L44" s="11"/>
      <c r="M44" s="11"/>
      <c r="N44" s="11"/>
      <c r="O44" s="11"/>
      <c r="P44" s="11"/>
      <c r="Q44" s="11"/>
      <c r="R44" s="11"/>
      <c r="S44" s="17"/>
      <c r="AA44" s="20"/>
    </row>
    <row r="45" spans="2:31" s="2" customFormat="1" x14ac:dyDescent="0.2">
      <c r="H45" s="11"/>
      <c r="I45" s="11"/>
      <c r="J45" s="11"/>
      <c r="K45" s="11"/>
      <c r="L45" s="11"/>
      <c r="M45" s="11"/>
      <c r="N45" s="11"/>
      <c r="O45" s="11"/>
      <c r="P45" s="11"/>
      <c r="Q45" s="11"/>
      <c r="R45" s="11"/>
      <c r="S45" s="17"/>
    </row>
    <row r="46" spans="2:31" s="2" customFormat="1" x14ac:dyDescent="0.2">
      <c r="H46" s="11"/>
      <c r="I46" s="11"/>
      <c r="J46" s="11"/>
      <c r="K46" s="11"/>
      <c r="L46" s="11"/>
      <c r="M46" s="11"/>
      <c r="N46" s="11"/>
      <c r="O46" s="11"/>
      <c r="P46" s="11"/>
      <c r="Q46" s="11"/>
      <c r="R46" s="11"/>
      <c r="S46" s="17"/>
    </row>
    <row r="47" spans="2:31" s="2" customFormat="1" x14ac:dyDescent="0.2">
      <c r="H47" s="11"/>
      <c r="I47" s="11"/>
      <c r="J47" s="11"/>
      <c r="K47" s="11"/>
      <c r="L47" s="11"/>
      <c r="M47" s="11"/>
      <c r="N47" s="11"/>
      <c r="O47" s="11"/>
      <c r="P47" s="11"/>
      <c r="Q47" s="11"/>
      <c r="R47" s="11"/>
      <c r="S47" s="17"/>
    </row>
    <row r="48" spans="2:31" s="2" customFormat="1" x14ac:dyDescent="0.2">
      <c r="C48" s="19"/>
      <c r="D48" s="19"/>
      <c r="H48" s="11"/>
      <c r="I48" s="11"/>
      <c r="J48" s="11"/>
      <c r="K48" s="11"/>
      <c r="L48" s="11"/>
      <c r="M48" s="11"/>
      <c r="N48" s="11"/>
      <c r="O48" s="11"/>
      <c r="P48" s="11"/>
      <c r="Q48" s="11"/>
      <c r="R48" s="11"/>
      <c r="S48" s="17"/>
    </row>
    <row r="49" spans="3:19" s="2" customFormat="1" x14ac:dyDescent="0.2">
      <c r="C49" s="11"/>
      <c r="D49" s="11"/>
      <c r="E49" s="20"/>
      <c r="H49" s="16"/>
      <c r="I49" s="16"/>
      <c r="J49" s="16"/>
      <c r="K49" s="16"/>
      <c r="L49" s="16"/>
      <c r="M49" s="16"/>
      <c r="N49" s="16"/>
      <c r="O49" s="16"/>
      <c r="P49" s="16"/>
      <c r="Q49" s="16"/>
      <c r="R49" s="16"/>
      <c r="S49" s="17"/>
    </row>
    <row r="50" spans="3:19" s="2" customFormat="1" x14ac:dyDescent="0.2">
      <c r="C50" s="11"/>
      <c r="D50" s="11"/>
      <c r="E50" s="20"/>
      <c r="H50" s="16"/>
      <c r="I50" s="16"/>
      <c r="J50" s="16"/>
      <c r="K50" s="16"/>
      <c r="L50" s="16"/>
      <c r="M50" s="16"/>
      <c r="N50" s="16"/>
      <c r="O50" s="16"/>
      <c r="P50" s="16"/>
      <c r="Q50" s="16"/>
      <c r="R50" s="16"/>
      <c r="S50" s="17"/>
    </row>
    <row r="51" spans="3:19" s="2" customFormat="1" x14ac:dyDescent="0.2">
      <c r="C51" s="11"/>
      <c r="D51" s="11"/>
      <c r="E51" s="34"/>
      <c r="H51" s="16"/>
      <c r="I51" s="16"/>
      <c r="J51" s="16"/>
      <c r="K51" s="16"/>
      <c r="L51" s="16"/>
      <c r="M51" s="16"/>
      <c r="N51" s="16"/>
      <c r="O51" s="16"/>
      <c r="P51" s="16"/>
      <c r="Q51" s="16"/>
      <c r="R51" s="16"/>
      <c r="S51" s="17"/>
    </row>
    <row r="52" spans="3:19" s="2" customFormat="1" x14ac:dyDescent="0.2">
      <c r="C52" s="11"/>
      <c r="D52" s="11"/>
      <c r="E52" s="20"/>
      <c r="H52" s="11"/>
      <c r="I52" s="11"/>
      <c r="J52" s="11"/>
      <c r="K52" s="11"/>
      <c r="L52" s="11"/>
      <c r="M52" s="11"/>
      <c r="N52" s="11"/>
      <c r="O52" s="11"/>
      <c r="P52" s="11"/>
      <c r="Q52" s="11"/>
      <c r="R52" s="11"/>
      <c r="S52" s="17"/>
    </row>
    <row r="53" spans="3:19" s="2" customFormat="1" x14ac:dyDescent="0.2">
      <c r="C53" s="19"/>
      <c r="D53" s="19"/>
      <c r="H53" s="11"/>
      <c r="I53" s="11"/>
      <c r="J53" s="11"/>
      <c r="K53" s="11"/>
      <c r="L53" s="11"/>
      <c r="M53" s="11"/>
      <c r="N53" s="11"/>
      <c r="O53" s="11"/>
      <c r="P53" s="11"/>
      <c r="Q53" s="11"/>
      <c r="R53" s="11"/>
      <c r="S53" s="17"/>
    </row>
    <row r="54" spans="3:19" s="2" customFormat="1" x14ac:dyDescent="0.2">
      <c r="H54" s="11"/>
      <c r="I54" s="11"/>
      <c r="J54" s="11"/>
      <c r="K54" s="11"/>
      <c r="L54" s="11"/>
      <c r="M54" s="11"/>
      <c r="N54" s="11"/>
      <c r="O54" s="11"/>
      <c r="P54" s="11"/>
      <c r="Q54" s="11"/>
      <c r="R54" s="11"/>
      <c r="S54" s="17"/>
    </row>
    <row r="55" spans="3:19" s="2" customFormat="1" x14ac:dyDescent="0.2">
      <c r="S55" s="17"/>
    </row>
    <row r="56" spans="3:19" s="2" customFormat="1" x14ac:dyDescent="0.2">
      <c r="S56" s="17"/>
    </row>
    <row r="57" spans="3:19" s="2" customFormat="1" x14ac:dyDescent="0.2">
      <c r="S57" s="17"/>
    </row>
    <row r="58" spans="3:19" s="2" customFormat="1" x14ac:dyDescent="0.2">
      <c r="S58" s="17"/>
    </row>
    <row r="59" spans="3:19" s="2" customFormat="1" x14ac:dyDescent="0.2">
      <c r="S59" s="17"/>
    </row>
    <row r="60" spans="3:19" s="2" customFormat="1" x14ac:dyDescent="0.2">
      <c r="S60" s="17"/>
    </row>
    <row r="61" spans="3:19" s="2" customFormat="1" x14ac:dyDescent="0.2">
      <c r="S61" s="17"/>
    </row>
    <row r="62" spans="3:19" s="2" customFormat="1" x14ac:dyDescent="0.2">
      <c r="S62" s="17"/>
    </row>
    <row r="63" spans="3:19" s="2" customFormat="1" x14ac:dyDescent="0.2">
      <c r="S63" s="17"/>
    </row>
    <row r="64" spans="3:19" s="2" customFormat="1" x14ac:dyDescent="0.2">
      <c r="S64" s="17"/>
    </row>
    <row r="65" spans="19:19" s="2" customFormat="1" x14ac:dyDescent="0.2">
      <c r="S65" s="17"/>
    </row>
    <row r="66" spans="19:19" s="2" customFormat="1" x14ac:dyDescent="0.2">
      <c r="S66" s="17"/>
    </row>
    <row r="67" spans="19:19" s="2" customFormat="1" x14ac:dyDescent="0.2">
      <c r="S67" s="17"/>
    </row>
    <row r="68" spans="19:19" s="2" customFormat="1" x14ac:dyDescent="0.2">
      <c r="S68" s="17"/>
    </row>
    <row r="69" spans="19:19" s="2" customFormat="1" x14ac:dyDescent="0.2">
      <c r="S69" s="17"/>
    </row>
    <row r="70" spans="19:19" s="2" customFormat="1" x14ac:dyDescent="0.2">
      <c r="S70" s="17"/>
    </row>
    <row r="71" spans="19:19" s="2" customFormat="1" x14ac:dyDescent="0.2">
      <c r="S71" s="17"/>
    </row>
    <row r="72" spans="19:19" s="2" customFormat="1" x14ac:dyDescent="0.2">
      <c r="S72" s="17"/>
    </row>
    <row r="73" spans="19:19" s="2" customFormat="1" x14ac:dyDescent="0.2">
      <c r="S73" s="17"/>
    </row>
    <row r="74" spans="19:19" s="2" customFormat="1" x14ac:dyDescent="0.2">
      <c r="S74" s="17"/>
    </row>
    <row r="75" spans="19:19" s="2" customFormat="1" x14ac:dyDescent="0.2">
      <c r="S75" s="17"/>
    </row>
    <row r="76" spans="19:19" s="2" customFormat="1" x14ac:dyDescent="0.2">
      <c r="S76" s="17"/>
    </row>
    <row r="77" spans="19:19" s="2" customFormat="1" x14ac:dyDescent="0.2">
      <c r="S77" s="17"/>
    </row>
    <row r="78" spans="19:19" s="2" customFormat="1" x14ac:dyDescent="0.2">
      <c r="S78" s="17"/>
    </row>
    <row r="79" spans="19:19" s="2" customFormat="1" x14ac:dyDescent="0.2">
      <c r="S79" s="17"/>
    </row>
    <row r="80" spans="19:19" s="2" customFormat="1" x14ac:dyDescent="0.2">
      <c r="S80" s="17"/>
    </row>
    <row r="81" spans="3:19" s="2" customFormat="1" x14ac:dyDescent="0.2">
      <c r="S81" s="17"/>
    </row>
    <row r="82" spans="3:19" s="2" customFormat="1" x14ac:dyDescent="0.2">
      <c r="S82" s="17"/>
    </row>
    <row r="83" spans="3:19" s="2" customFormat="1" x14ac:dyDescent="0.2">
      <c r="S83" s="17"/>
    </row>
    <row r="84" spans="3:19" s="2" customFormat="1" x14ac:dyDescent="0.2">
      <c r="S84" s="17"/>
    </row>
    <row r="85" spans="3:19" s="2" customFormat="1" x14ac:dyDescent="0.2">
      <c r="S85" s="17"/>
    </row>
    <row r="86" spans="3:19" s="2" customFormat="1" x14ac:dyDescent="0.2">
      <c r="S86" s="17"/>
    </row>
    <row r="87" spans="3:19" s="2" customFormat="1" x14ac:dyDescent="0.2">
      <c r="S87" s="17"/>
    </row>
    <row r="88" spans="3:19" x14ac:dyDescent="0.2">
      <c r="C88" s="2"/>
      <c r="D88" s="2"/>
      <c r="E88" s="2"/>
      <c r="F88" s="2"/>
      <c r="H88" s="2"/>
      <c r="I88" s="2"/>
      <c r="J88" s="2"/>
      <c r="K88" s="2"/>
      <c r="L88" s="2"/>
      <c r="M88" s="2"/>
      <c r="N88" s="2"/>
      <c r="O88" s="2"/>
      <c r="P88" s="2"/>
      <c r="Q88" s="2"/>
      <c r="R88" s="2"/>
    </row>
    <row r="89" spans="3:19" x14ac:dyDescent="0.2">
      <c r="C89" s="2"/>
      <c r="D89" s="2"/>
      <c r="E89" s="2"/>
      <c r="F89" s="2"/>
      <c r="H89" s="2"/>
      <c r="I89" s="2"/>
      <c r="J89" s="2"/>
      <c r="K89" s="2"/>
      <c r="L89" s="2"/>
      <c r="M89" s="2"/>
      <c r="N89" s="2"/>
      <c r="O89" s="2"/>
      <c r="P89" s="2"/>
      <c r="Q89" s="2"/>
      <c r="R89" s="2"/>
    </row>
    <row r="90" spans="3:19" x14ac:dyDescent="0.2">
      <c r="C90" s="2"/>
      <c r="D90" s="2"/>
      <c r="E90" s="2"/>
      <c r="F90" s="2"/>
      <c r="H90" s="2"/>
      <c r="I90" s="2"/>
      <c r="J90" s="2"/>
      <c r="K90" s="2"/>
      <c r="L90" s="2"/>
      <c r="M90" s="2"/>
      <c r="N90" s="2"/>
      <c r="O90" s="2"/>
      <c r="P90" s="2"/>
      <c r="Q90" s="2"/>
      <c r="R90" s="2"/>
    </row>
    <row r="91" spans="3:19" x14ac:dyDescent="0.2">
      <c r="C91" s="2"/>
      <c r="D91" s="2"/>
      <c r="E91" s="2"/>
      <c r="F91" s="2"/>
      <c r="H91" s="2"/>
      <c r="I91" s="2"/>
      <c r="J91" s="2"/>
      <c r="K91" s="2"/>
      <c r="L91" s="2"/>
      <c r="M91" s="2"/>
      <c r="N91" s="2"/>
      <c r="O91" s="2"/>
      <c r="P91" s="2"/>
      <c r="Q91" s="2"/>
      <c r="R91" s="2"/>
    </row>
    <row r="92" spans="3:19" x14ac:dyDescent="0.2">
      <c r="H92" s="2"/>
      <c r="I92" s="2"/>
      <c r="J92" s="2"/>
      <c r="K92" s="2"/>
      <c r="L92" s="2"/>
      <c r="M92" s="2"/>
      <c r="N92" s="2"/>
      <c r="O92" s="2"/>
      <c r="P92" s="2"/>
      <c r="Q92" s="2"/>
      <c r="R92" s="2"/>
    </row>
    <row r="93" spans="3:19" x14ac:dyDescent="0.2">
      <c r="H93" s="2"/>
      <c r="I93" s="2"/>
      <c r="J93" s="2"/>
      <c r="K93" s="2"/>
      <c r="L93" s="2"/>
      <c r="M93" s="2"/>
      <c r="N93" s="2"/>
      <c r="O93" s="2"/>
      <c r="P93" s="2"/>
      <c r="Q93" s="2"/>
      <c r="R93" s="2"/>
    </row>
    <row r="94" spans="3:19" x14ac:dyDescent="0.2">
      <c r="H94" s="2"/>
      <c r="I94" s="2"/>
      <c r="J94" s="2"/>
      <c r="K94" s="2"/>
      <c r="L94" s="2"/>
      <c r="M94" s="2"/>
      <c r="N94" s="2"/>
      <c r="O94" s="2"/>
      <c r="P94" s="2"/>
      <c r="Q94" s="2"/>
      <c r="R94" s="2"/>
    </row>
    <row r="95" spans="3:19" x14ac:dyDescent="0.2">
      <c r="H95" s="2"/>
      <c r="I95" s="2"/>
      <c r="J95" s="2"/>
      <c r="K95" s="2"/>
      <c r="L95" s="2"/>
      <c r="M95" s="2"/>
      <c r="N95" s="2"/>
      <c r="O95" s="2"/>
      <c r="P95" s="2"/>
      <c r="Q95" s="2"/>
      <c r="R95" s="2"/>
    </row>
    <row r="96" spans="3:19" x14ac:dyDescent="0.2">
      <c r="H96" s="2"/>
      <c r="I96" s="2"/>
      <c r="J96" s="2"/>
      <c r="K96" s="2"/>
      <c r="L96" s="2"/>
      <c r="M96" s="2"/>
      <c r="N96" s="2"/>
      <c r="O96" s="2"/>
      <c r="P96" s="2"/>
      <c r="Q96" s="2"/>
      <c r="R96" s="2"/>
    </row>
    <row r="97" spans="8:18" x14ac:dyDescent="0.2">
      <c r="H97" s="2"/>
      <c r="I97" s="2"/>
      <c r="J97" s="2"/>
      <c r="K97" s="2"/>
      <c r="L97" s="2"/>
      <c r="M97" s="2"/>
      <c r="N97" s="2"/>
      <c r="O97" s="2"/>
      <c r="P97" s="2"/>
      <c r="Q97" s="2"/>
      <c r="R97" s="2"/>
    </row>
    <row r="98" spans="8:18" x14ac:dyDescent="0.2">
      <c r="H98" s="2"/>
      <c r="I98" s="2"/>
      <c r="J98" s="2"/>
      <c r="K98" s="2"/>
      <c r="L98" s="2"/>
      <c r="M98" s="2"/>
      <c r="N98" s="2"/>
      <c r="O98" s="2"/>
      <c r="P98" s="2"/>
      <c r="Q98" s="2"/>
      <c r="R98" s="2"/>
    </row>
    <row r="99" spans="8:18" x14ac:dyDescent="0.2">
      <c r="H99" s="2"/>
      <c r="I99" s="2"/>
      <c r="J99" s="2"/>
      <c r="K99" s="2"/>
      <c r="L99" s="2"/>
      <c r="M99" s="2"/>
      <c r="N99" s="2"/>
      <c r="O99" s="2"/>
      <c r="P99" s="2"/>
      <c r="Q99" s="2"/>
      <c r="R99" s="2"/>
    </row>
    <row r="100" spans="8:18" x14ac:dyDescent="0.2">
      <c r="H100" s="2"/>
      <c r="I100" s="2"/>
      <c r="J100" s="2"/>
      <c r="K100" s="2"/>
      <c r="L100" s="2"/>
      <c r="M100" s="2"/>
      <c r="N100" s="2"/>
      <c r="O100" s="2"/>
      <c r="P100" s="2"/>
      <c r="Q100" s="2"/>
      <c r="R100" s="2"/>
    </row>
    <row r="101" spans="8:18" x14ac:dyDescent="0.2">
      <c r="H101" s="2"/>
      <c r="I101" s="2"/>
      <c r="J101" s="2"/>
      <c r="K101" s="2"/>
      <c r="L101" s="2"/>
      <c r="M101" s="2"/>
      <c r="N101" s="2"/>
      <c r="O101" s="2"/>
      <c r="P101" s="2"/>
      <c r="Q101" s="2"/>
      <c r="R101" s="2"/>
    </row>
    <row r="102" spans="8:18" x14ac:dyDescent="0.2">
      <c r="H102" s="2"/>
      <c r="I102" s="2"/>
      <c r="J102" s="2"/>
      <c r="K102" s="2"/>
      <c r="L102" s="2"/>
      <c r="M102" s="2"/>
      <c r="N102" s="2"/>
      <c r="O102" s="2"/>
      <c r="P102" s="2"/>
      <c r="Q102" s="2"/>
      <c r="R102" s="2"/>
    </row>
    <row r="103" spans="8:18" x14ac:dyDescent="0.2">
      <c r="H103" s="2"/>
      <c r="I103" s="2"/>
      <c r="J103" s="2"/>
      <c r="K103" s="2"/>
      <c r="L103" s="2"/>
      <c r="M103" s="2"/>
      <c r="N103" s="2"/>
      <c r="O103" s="2"/>
      <c r="P103" s="2"/>
      <c r="Q103" s="2"/>
      <c r="R103" s="2"/>
    </row>
    <row r="104" spans="8:18" x14ac:dyDescent="0.2">
      <c r="H104" s="2"/>
      <c r="I104" s="2"/>
      <c r="J104" s="2"/>
      <c r="K104" s="2"/>
      <c r="L104" s="2"/>
      <c r="M104" s="2"/>
      <c r="N104" s="2"/>
      <c r="O104" s="2"/>
      <c r="P104" s="2"/>
      <c r="Q104" s="2"/>
      <c r="R104" s="2"/>
    </row>
  </sheetData>
  <sheetProtection password="80BB" sheet="1" objects="1" scenarios="1"/>
  <mergeCells count="16">
    <mergeCell ref="C14:D14"/>
    <mergeCell ref="J25:K25"/>
    <mergeCell ref="B4:Q4"/>
    <mergeCell ref="B5:C5"/>
    <mergeCell ref="C8:D8"/>
    <mergeCell ref="I25:I26"/>
    <mergeCell ref="C24:D24"/>
    <mergeCell ref="L25:M25"/>
    <mergeCell ref="N25:O25"/>
    <mergeCell ref="P25:Q25"/>
    <mergeCell ref="B21:F21"/>
    <mergeCell ref="I30:I31"/>
    <mergeCell ref="J30:J31"/>
    <mergeCell ref="L30:L31"/>
    <mergeCell ref="N30:N31"/>
    <mergeCell ref="P30:P31"/>
  </mergeCells>
  <conditionalFormatting sqref="D35">
    <cfRule type="expression" dxfId="5" priority="6">
      <formula>"B3=0"</formula>
    </cfRule>
  </conditionalFormatting>
  <conditionalFormatting sqref="D25">
    <cfRule type="containsText" dxfId="4" priority="5" operator="containsText" text="nvt">
      <formula>NOT(ISERROR(SEARCH("nvt",D25)))</formula>
    </cfRule>
  </conditionalFormatting>
  <conditionalFormatting sqref="D26">
    <cfRule type="containsText" dxfId="3" priority="4" operator="containsText" text="nvt">
      <formula>NOT(ISERROR(SEARCH("nvt",D26)))</formula>
    </cfRule>
  </conditionalFormatting>
  <conditionalFormatting sqref="D27">
    <cfRule type="containsText" dxfId="2" priority="3" operator="containsText" text="nvt">
      <formula>NOT(ISERROR(SEARCH("nvt",D27)))</formula>
    </cfRule>
  </conditionalFormatting>
  <conditionalFormatting sqref="D31">
    <cfRule type="containsText" dxfId="1" priority="2" operator="containsText" text="nvt">
      <formula>NOT(ISERROR(SEARCH("nvt",D31)))</formula>
    </cfRule>
  </conditionalFormatting>
  <conditionalFormatting sqref="D32">
    <cfRule type="containsText" dxfId="0" priority="1" operator="containsText" text="nvt">
      <formula>NOT(ISERROR(SEARCH("nvt",D32)))</formula>
    </cfRule>
  </conditionalFormatting>
  <dataValidations count="8">
    <dataValidation type="list" allowBlank="1" showInputMessage="1" showErrorMessage="1" sqref="D25">
      <formula1>INDIRECT($D$15)</formula1>
    </dataValidation>
    <dataValidation type="list" allowBlank="1" showInputMessage="1" showErrorMessage="1" sqref="D26">
      <formula1>INDIRECT($D$16)</formula1>
    </dataValidation>
    <dataValidation type="list" allowBlank="1" showInputMessage="1" showErrorMessage="1" sqref="D31">
      <formula1>INDIRECT($D$18)</formula1>
    </dataValidation>
    <dataValidation type="decimal" allowBlank="1" showInputMessage="1" showErrorMessage="1" sqref="D10">
      <formula1>0</formula1>
      <formula2>25</formula2>
    </dataValidation>
    <dataValidation type="whole" allowBlank="1" showInputMessage="1" showErrorMessage="1" sqref="D9 D11">
      <formula1>0</formula1>
      <formula2>1000000</formula2>
    </dataValidation>
    <dataValidation type="decimal" allowBlank="1" showInputMessage="1" showErrorMessage="1" sqref="D38:D39">
      <formula1>0</formula1>
      <formula2>1000000</formula2>
    </dataValidation>
    <dataValidation type="list" allowBlank="1" showInputMessage="1" showErrorMessage="1" sqref="D27">
      <formula1>INDIRECT($D$17)</formula1>
    </dataValidation>
    <dataValidation type="custom" errorStyle="warning" allowBlank="1" showInputMessage="1" showErrorMessage="1" errorTitle="Invoerfout" error="U heeft nog geen module POH-S (tarief is 0) en geen wijziging in ketenzorg of ouderenzorg aangegeven. Met de uren die u zojuist heeft ingevuld wordt onderaan deze pagina het tarief voor de start met POH basis uitgerekend. _x000a_" sqref="D35:D37">
      <formula1>OR($D$25="ja",$D$26="ja",$D$27="ja",$D$31="ja",$D$32="ja")</formula1>
    </dataValidation>
  </dataValidations>
  <pageMargins left="0.70866141732283472" right="0.70866141732283472" top="0.74803149606299213" bottom="0.74803149606299213" header="0.31496062992125984" footer="0.31496062992125984"/>
  <pageSetup paperSize="9" scale="55" orientation="landscape" r:id="rId1"/>
  <colBreaks count="2" manualBreakCount="2">
    <brk id="18" max="85" man="1"/>
    <brk id="19"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Techniek!$K$6:$L$6</xm:f>
          </x14:formula1>
          <xm:sqref>D15:D18</xm:sqref>
        </x14:dataValidation>
        <x14:dataValidation type="list" allowBlank="1" showInputMessage="1" showErrorMessage="1">
          <x14:formula1>
            <xm:f>Techniek!$K$11:$L$11</xm:f>
          </x14:formula1>
          <xm:sqref>D32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election activeCell="B5" sqref="B5"/>
    </sheetView>
  </sheetViews>
  <sheetFormatPr defaultRowHeight="15" x14ac:dyDescent="0.25"/>
  <cols>
    <col min="1" max="1" width="2.28515625" style="1" customWidth="1"/>
    <col min="2" max="2" width="91.5703125" customWidth="1"/>
    <col min="3" max="3" width="4.42578125" customWidth="1"/>
    <col min="4" max="4" width="126.140625" customWidth="1"/>
  </cols>
  <sheetData>
    <row r="1" spans="2:14" x14ac:dyDescent="0.25">
      <c r="B1" s="1"/>
      <c r="C1" s="1"/>
      <c r="D1" s="1"/>
      <c r="E1" s="1"/>
      <c r="F1" s="1"/>
      <c r="G1" s="1"/>
      <c r="H1" s="1"/>
      <c r="I1" s="1"/>
      <c r="J1" s="1"/>
      <c r="K1" s="1"/>
      <c r="L1" s="1"/>
      <c r="M1" s="1"/>
      <c r="N1" s="1"/>
    </row>
    <row r="2" spans="2:14" x14ac:dyDescent="0.25">
      <c r="B2" s="1"/>
      <c r="C2" s="1"/>
      <c r="D2" s="1"/>
      <c r="E2" s="1"/>
      <c r="F2" s="1"/>
      <c r="G2" s="1"/>
      <c r="H2" s="1"/>
      <c r="I2" s="1"/>
      <c r="J2" s="1"/>
      <c r="K2" s="1"/>
      <c r="L2" s="1"/>
      <c r="M2" s="1"/>
      <c r="N2" s="1"/>
    </row>
    <row r="3" spans="2:14" ht="19.5" x14ac:dyDescent="0.25">
      <c r="B3" s="55" t="s">
        <v>208</v>
      </c>
      <c r="C3" s="55"/>
      <c r="D3" s="55"/>
      <c r="E3" s="55"/>
      <c r="F3" s="55"/>
      <c r="G3" s="55"/>
      <c r="H3" s="1"/>
      <c r="I3" s="1"/>
      <c r="J3" s="1"/>
      <c r="K3" s="1"/>
      <c r="L3" s="1"/>
      <c r="M3" s="1"/>
      <c r="N3" s="1"/>
    </row>
    <row r="4" spans="2:14" ht="19.5" x14ac:dyDescent="0.25">
      <c r="B4" s="55"/>
      <c r="C4" s="55"/>
      <c r="D4" s="55"/>
      <c r="E4" s="55"/>
      <c r="F4" s="55"/>
      <c r="G4" s="55"/>
      <c r="H4" s="1"/>
      <c r="I4" s="1"/>
      <c r="J4" s="1"/>
      <c r="K4" s="1"/>
      <c r="L4" s="1"/>
      <c r="M4" s="1"/>
      <c r="N4" s="1"/>
    </row>
    <row r="5" spans="2:14" ht="254.25" customHeight="1" x14ac:dyDescent="0.25">
      <c r="B5" s="60" t="s">
        <v>200</v>
      </c>
      <c r="C5" s="58"/>
      <c r="D5" s="59" t="str">
        <f>VLOOKUP(B5,'data Q en A'!A1:B9,2)</f>
        <v xml:space="preserve">In het rekenmodel is alleen de indexatie voor 2016 (2% voorcalculatorisch) verwerkt. </v>
      </c>
      <c r="E5" s="1"/>
      <c r="F5" s="1"/>
      <c r="G5" s="1"/>
      <c r="H5" s="1"/>
      <c r="I5" s="1"/>
      <c r="J5" s="1"/>
      <c r="K5" s="1"/>
      <c r="L5" s="1"/>
      <c r="M5" s="1"/>
      <c r="N5" s="1"/>
    </row>
    <row r="6" spans="2:14" ht="123.75" customHeight="1" x14ac:dyDescent="0.25">
      <c r="B6" s="1"/>
      <c r="C6" s="1"/>
      <c r="D6" s="1"/>
      <c r="E6" s="1"/>
      <c r="F6" s="1"/>
      <c r="G6" s="1"/>
      <c r="H6" s="1"/>
      <c r="I6" s="1"/>
      <c r="J6" s="1"/>
      <c r="K6" s="1"/>
      <c r="L6" s="1"/>
      <c r="M6" s="1"/>
      <c r="N6" s="1"/>
    </row>
    <row r="7" spans="2:14" x14ac:dyDescent="0.25">
      <c r="B7" s="1"/>
      <c r="C7" s="1"/>
      <c r="D7" s="1"/>
      <c r="E7" s="1"/>
      <c r="F7" s="1"/>
      <c r="G7" s="1"/>
      <c r="H7" s="1"/>
      <c r="I7" s="1"/>
      <c r="J7" s="1"/>
      <c r="K7" s="1"/>
      <c r="L7" s="1"/>
      <c r="M7" s="1"/>
      <c r="N7" s="1"/>
    </row>
    <row r="8" spans="2:14" x14ac:dyDescent="0.25">
      <c r="B8" s="1"/>
      <c r="C8" s="1"/>
      <c r="D8" s="1"/>
      <c r="E8" s="1"/>
      <c r="F8" s="1"/>
      <c r="G8" s="1"/>
      <c r="H8" s="1"/>
      <c r="I8" s="1"/>
      <c r="J8" s="1"/>
      <c r="K8" s="1"/>
      <c r="L8" s="1"/>
      <c r="M8" s="1"/>
      <c r="N8" s="1"/>
    </row>
    <row r="9" spans="2:14" x14ac:dyDescent="0.25">
      <c r="B9" s="1"/>
      <c r="C9" s="1"/>
      <c r="D9" s="1"/>
      <c r="E9" s="1"/>
      <c r="F9" s="1"/>
      <c r="G9" s="1"/>
      <c r="H9" s="1"/>
      <c r="I9" s="1"/>
      <c r="J9" s="1"/>
      <c r="K9" s="1"/>
      <c r="L9" s="1"/>
      <c r="M9" s="1"/>
      <c r="N9" s="1"/>
    </row>
    <row r="10" spans="2:14" x14ac:dyDescent="0.25">
      <c r="B10" s="1"/>
      <c r="C10" s="1"/>
      <c r="D10" s="1"/>
      <c r="E10" s="1"/>
      <c r="F10" s="1"/>
      <c r="G10" s="1"/>
      <c r="H10" s="1"/>
      <c r="I10" s="1"/>
      <c r="J10" s="1"/>
      <c r="K10" s="1"/>
      <c r="L10" s="1"/>
      <c r="M10" s="1"/>
      <c r="N10" s="1"/>
    </row>
    <row r="11" spans="2:14" x14ac:dyDescent="0.25">
      <c r="B11" s="1"/>
      <c r="C11" s="1"/>
      <c r="D11" s="1"/>
      <c r="E11" s="1"/>
      <c r="F11" s="1"/>
      <c r="G11" s="1"/>
      <c r="H11" s="1"/>
      <c r="I11" s="1"/>
      <c r="J11" s="1"/>
      <c r="K11" s="1"/>
      <c r="L11" s="1"/>
      <c r="M11" s="1"/>
      <c r="N11" s="1"/>
    </row>
    <row r="12" spans="2:14" x14ac:dyDescent="0.25">
      <c r="B12" s="1"/>
      <c r="C12" s="1"/>
      <c r="D12" s="1"/>
      <c r="E12" s="1"/>
      <c r="F12" s="1"/>
      <c r="G12" s="1"/>
      <c r="H12" s="1"/>
      <c r="I12" s="1"/>
      <c r="J12" s="1"/>
      <c r="K12" s="1"/>
      <c r="L12" s="1"/>
      <c r="M12" s="1"/>
      <c r="N12" s="1"/>
    </row>
    <row r="13" spans="2:14" x14ac:dyDescent="0.25">
      <c r="B13" s="1"/>
      <c r="C13" s="1"/>
      <c r="D13" s="1"/>
      <c r="E13" s="1"/>
      <c r="F13" s="1"/>
      <c r="G13" s="1"/>
      <c r="H13" s="1"/>
      <c r="I13" s="1"/>
      <c r="J13" s="1"/>
      <c r="K13" s="1"/>
      <c r="L13" s="1"/>
      <c r="M13" s="1"/>
      <c r="N13" s="1"/>
    </row>
    <row r="14" spans="2:14" x14ac:dyDescent="0.25">
      <c r="B14" s="1"/>
      <c r="C14" s="1"/>
      <c r="D14" s="1"/>
      <c r="E14" s="1"/>
      <c r="F14" s="1"/>
      <c r="G14" s="1"/>
      <c r="H14" s="1"/>
      <c r="I14" s="1"/>
      <c r="J14" s="1"/>
      <c r="K14" s="1"/>
      <c r="L14" s="1"/>
      <c r="M14" s="1"/>
      <c r="N14" s="1"/>
    </row>
    <row r="15" spans="2:14" x14ac:dyDescent="0.25">
      <c r="B15" s="1"/>
      <c r="C15" s="1"/>
      <c r="D15" s="1"/>
      <c r="E15" s="1"/>
      <c r="F15" s="1"/>
      <c r="G15" s="1"/>
      <c r="H15" s="1"/>
      <c r="I15" s="1"/>
      <c r="J15" s="1"/>
      <c r="K15" s="1"/>
      <c r="L15" s="1"/>
      <c r="M15" s="1"/>
      <c r="N15" s="1"/>
    </row>
    <row r="16" spans="2:14" x14ac:dyDescent="0.25">
      <c r="B16" s="1"/>
      <c r="C16" s="1"/>
      <c r="D16" s="1"/>
      <c r="E16" s="1"/>
      <c r="F16" s="1"/>
      <c r="G16" s="1"/>
      <c r="H16" s="1"/>
      <c r="I16" s="1"/>
      <c r="J16" s="1"/>
      <c r="K16" s="1"/>
      <c r="L16" s="1"/>
      <c r="M16" s="1"/>
      <c r="N16" s="1"/>
    </row>
    <row r="17" spans="2:14" x14ac:dyDescent="0.25">
      <c r="B17" s="1"/>
      <c r="C17" s="1"/>
      <c r="D17" s="1"/>
      <c r="E17" s="1"/>
      <c r="F17" s="1"/>
      <c r="G17" s="1"/>
      <c r="H17" s="1"/>
      <c r="I17" s="1"/>
      <c r="J17" s="1"/>
      <c r="K17" s="1"/>
      <c r="L17" s="1"/>
      <c r="M17" s="1"/>
      <c r="N17" s="1"/>
    </row>
    <row r="18" spans="2:14" x14ac:dyDescent="0.25">
      <c r="B18" s="1"/>
      <c r="C18" s="1"/>
      <c r="D18" s="1"/>
      <c r="E18" s="1"/>
      <c r="F18" s="1"/>
      <c r="G18" s="1"/>
      <c r="H18" s="1"/>
      <c r="I18" s="1"/>
      <c r="J18" s="1"/>
      <c r="K18" s="1"/>
      <c r="L18" s="1"/>
      <c r="M18" s="1"/>
      <c r="N18" s="1"/>
    </row>
    <row r="19" spans="2:14" x14ac:dyDescent="0.25">
      <c r="B19" s="1"/>
      <c r="C19" s="1"/>
      <c r="D19" s="1"/>
      <c r="E19" s="1"/>
      <c r="F19" s="1"/>
      <c r="G19" s="1"/>
      <c r="H19" s="1"/>
      <c r="I19" s="1"/>
      <c r="J19" s="1"/>
      <c r="K19" s="1"/>
      <c r="L19" s="1"/>
      <c r="M19" s="1"/>
      <c r="N19" s="1"/>
    </row>
    <row r="20" spans="2:14" x14ac:dyDescent="0.25">
      <c r="B20" s="1"/>
      <c r="C20" s="1"/>
      <c r="D20" s="1"/>
      <c r="E20" s="1"/>
      <c r="F20" s="1"/>
      <c r="G20" s="1"/>
      <c r="H20" s="1"/>
      <c r="I20" s="1"/>
      <c r="J20" s="1"/>
      <c r="K20" s="1"/>
      <c r="L20" s="1"/>
      <c r="M20" s="1"/>
      <c r="N20" s="1"/>
    </row>
    <row r="21" spans="2:14" x14ac:dyDescent="0.25">
      <c r="B21" s="1"/>
      <c r="C21" s="1"/>
      <c r="D21" s="1"/>
      <c r="E21" s="1"/>
      <c r="F21" s="1"/>
      <c r="G21" s="1"/>
      <c r="H21" s="1"/>
      <c r="I21" s="1"/>
      <c r="J21" s="1"/>
      <c r="K21" s="1"/>
      <c r="L21" s="1"/>
      <c r="M21" s="1"/>
      <c r="N21" s="1"/>
    </row>
    <row r="22" spans="2:14" x14ac:dyDescent="0.25">
      <c r="B22" s="1"/>
      <c r="C22" s="1"/>
      <c r="D22" s="1"/>
      <c r="E22" s="1"/>
      <c r="F22" s="1"/>
      <c r="G22" s="1"/>
      <c r="H22" s="1"/>
      <c r="I22" s="1"/>
      <c r="J22" s="1"/>
      <c r="K22" s="1"/>
      <c r="L22" s="1"/>
      <c r="M22" s="1"/>
      <c r="N22" s="1"/>
    </row>
    <row r="23" spans="2:14" x14ac:dyDescent="0.25">
      <c r="B23" s="1"/>
      <c r="C23" s="1"/>
      <c r="D23" s="1"/>
      <c r="E23" s="1"/>
      <c r="F23" s="1"/>
      <c r="G23" s="1"/>
      <c r="H23" s="1"/>
      <c r="I23" s="1"/>
      <c r="J23" s="1"/>
      <c r="K23" s="1"/>
      <c r="L23" s="1"/>
      <c r="M23" s="1"/>
      <c r="N23" s="1"/>
    </row>
    <row r="24" spans="2:14" x14ac:dyDescent="0.25">
      <c r="B24" s="1"/>
      <c r="C24" s="1"/>
      <c r="D24" s="1"/>
      <c r="E24" s="1"/>
      <c r="F24" s="1"/>
      <c r="G24" s="1"/>
      <c r="H24" s="1"/>
      <c r="I24" s="1"/>
      <c r="J24" s="1"/>
      <c r="K24" s="1"/>
      <c r="L24" s="1"/>
      <c r="M24" s="1"/>
      <c r="N24" s="1"/>
    </row>
    <row r="25" spans="2:14" x14ac:dyDescent="0.25">
      <c r="B25" s="1"/>
      <c r="C25" s="1"/>
      <c r="D25" s="1"/>
      <c r="E25" s="1"/>
      <c r="F25" s="1"/>
      <c r="G25" s="1"/>
      <c r="H25" s="1"/>
      <c r="I25" s="1"/>
      <c r="J25" s="1"/>
      <c r="K25" s="1"/>
      <c r="L25" s="1"/>
      <c r="M25" s="1"/>
      <c r="N25" s="1"/>
    </row>
    <row r="26" spans="2:14" x14ac:dyDescent="0.25">
      <c r="B26" s="1"/>
      <c r="C26" s="1"/>
      <c r="D26" s="1"/>
      <c r="E26" s="1"/>
      <c r="F26" s="1"/>
      <c r="G26" s="1"/>
      <c r="H26" s="1"/>
      <c r="I26" s="1"/>
      <c r="J26" s="1"/>
      <c r="K26" s="1"/>
      <c r="L26" s="1"/>
      <c r="M26" s="1"/>
      <c r="N26" s="1"/>
    </row>
    <row r="27" spans="2:14" x14ac:dyDescent="0.25">
      <c r="B27" s="1"/>
      <c r="C27" s="1"/>
      <c r="D27" s="1"/>
      <c r="E27" s="1"/>
      <c r="F27" s="1"/>
      <c r="G27" s="1"/>
      <c r="H27" s="1"/>
      <c r="I27" s="1"/>
      <c r="J27" s="1"/>
      <c r="K27" s="1"/>
      <c r="L27" s="1"/>
      <c r="M27" s="1"/>
      <c r="N27" s="1"/>
    </row>
    <row r="28" spans="2:14" x14ac:dyDescent="0.25">
      <c r="B28" s="1"/>
      <c r="C28" s="1"/>
      <c r="D28" s="1"/>
      <c r="E28" s="1"/>
      <c r="F28" s="1"/>
      <c r="G28" s="1"/>
      <c r="H28" s="1"/>
      <c r="I28" s="1"/>
      <c r="J28" s="1"/>
      <c r="K28" s="1"/>
      <c r="L28" s="1"/>
      <c r="M28" s="1"/>
      <c r="N28" s="1"/>
    </row>
    <row r="29" spans="2:14" x14ac:dyDescent="0.25">
      <c r="B29" s="1"/>
      <c r="C29" s="1"/>
      <c r="D29" s="1"/>
      <c r="E29" s="1"/>
      <c r="F29" s="1"/>
      <c r="G29" s="1"/>
      <c r="H29" s="1"/>
      <c r="I29" s="1"/>
      <c r="J29" s="1"/>
      <c r="K29" s="1"/>
      <c r="L29" s="1"/>
      <c r="M29" s="1"/>
      <c r="N29" s="1"/>
    </row>
    <row r="30" spans="2:14" x14ac:dyDescent="0.25">
      <c r="B30" s="1"/>
      <c r="C30" s="1"/>
      <c r="D30" s="1"/>
      <c r="E30" s="1"/>
      <c r="F30" s="1"/>
      <c r="G30" s="1"/>
      <c r="H30" s="1"/>
      <c r="I30" s="1"/>
      <c r="J30" s="1"/>
      <c r="K30" s="1"/>
      <c r="L30" s="1"/>
      <c r="M30" s="1"/>
      <c r="N30" s="1"/>
    </row>
    <row r="31" spans="2:14" x14ac:dyDescent="0.25">
      <c r="B31" s="1"/>
      <c r="C31" s="1"/>
      <c r="D31" s="1"/>
      <c r="E31" s="1"/>
      <c r="F31" s="1"/>
      <c r="G31" s="1"/>
      <c r="H31" s="1"/>
      <c r="I31" s="1"/>
      <c r="J31" s="1"/>
      <c r="K31" s="1"/>
      <c r="L31" s="1"/>
      <c r="M31" s="1"/>
      <c r="N31" s="1"/>
    </row>
    <row r="32" spans="2:14" x14ac:dyDescent="0.25">
      <c r="B32" s="1"/>
      <c r="C32" s="1"/>
      <c r="D32" s="1"/>
      <c r="E32" s="1"/>
      <c r="F32" s="1"/>
      <c r="G32" s="1"/>
      <c r="H32" s="1"/>
      <c r="I32" s="1"/>
      <c r="J32" s="1"/>
      <c r="K32" s="1"/>
      <c r="L32" s="1"/>
      <c r="M32" s="1"/>
      <c r="N32" s="1"/>
    </row>
    <row r="33" spans="2:14" x14ac:dyDescent="0.25">
      <c r="B33" s="1"/>
      <c r="C33" s="1"/>
      <c r="D33" s="1"/>
      <c r="E33" s="1"/>
      <c r="F33" s="1"/>
      <c r="G33" s="1"/>
      <c r="H33" s="1"/>
      <c r="I33" s="1"/>
      <c r="J33" s="1"/>
      <c r="K33" s="1"/>
      <c r="L33" s="1"/>
      <c r="M33" s="1"/>
      <c r="N33" s="1"/>
    </row>
    <row r="34" spans="2:14" x14ac:dyDescent="0.25">
      <c r="B34" s="1"/>
      <c r="C34" s="1"/>
      <c r="D34" s="1"/>
      <c r="E34" s="1"/>
      <c r="F34" s="1"/>
      <c r="G34" s="1"/>
      <c r="H34" s="1"/>
      <c r="I34" s="1"/>
      <c r="J34" s="1"/>
      <c r="K34" s="1"/>
      <c r="L34" s="1"/>
      <c r="M34" s="1"/>
      <c r="N34" s="1"/>
    </row>
    <row r="35" spans="2:14" x14ac:dyDescent="0.25">
      <c r="B35" s="1"/>
      <c r="C35" s="1"/>
      <c r="D35" s="1"/>
      <c r="E35" s="1"/>
      <c r="F35" s="1"/>
      <c r="G35" s="1"/>
      <c r="H35" s="1"/>
      <c r="I35" s="1"/>
      <c r="J35" s="1"/>
      <c r="K35" s="1"/>
      <c r="L35" s="1"/>
      <c r="M35" s="1"/>
      <c r="N35" s="1"/>
    </row>
    <row r="36" spans="2:14" x14ac:dyDescent="0.25">
      <c r="B36" s="1"/>
      <c r="C36" s="1"/>
      <c r="D36" s="1"/>
      <c r="E36" s="1"/>
      <c r="F36" s="1"/>
      <c r="G36" s="1"/>
      <c r="H36" s="1"/>
      <c r="I36" s="1"/>
      <c r="J36" s="1"/>
      <c r="K36" s="1"/>
      <c r="L36" s="1"/>
      <c r="M36" s="1"/>
      <c r="N36" s="1"/>
    </row>
    <row r="37" spans="2:14" x14ac:dyDescent="0.25">
      <c r="B37" s="1"/>
      <c r="C37" s="1"/>
      <c r="D37" s="1"/>
      <c r="E37" s="1"/>
      <c r="F37" s="1"/>
      <c r="G37" s="1"/>
      <c r="H37" s="1"/>
      <c r="I37" s="1"/>
      <c r="J37" s="1"/>
      <c r="K37" s="1"/>
      <c r="L37" s="1"/>
      <c r="M37" s="1"/>
      <c r="N37" s="1"/>
    </row>
    <row r="38" spans="2:14" x14ac:dyDescent="0.25">
      <c r="B38" s="1"/>
      <c r="C38" s="1"/>
      <c r="D38" s="1"/>
      <c r="E38" s="1"/>
      <c r="F38" s="1"/>
      <c r="G38" s="1"/>
      <c r="H38" s="1"/>
      <c r="I38" s="1"/>
      <c r="J38" s="1"/>
      <c r="K38" s="1"/>
      <c r="L38" s="1"/>
      <c r="M38" s="1"/>
      <c r="N38" s="1"/>
    </row>
    <row r="39" spans="2:14" x14ac:dyDescent="0.25">
      <c r="B39" s="1"/>
      <c r="C39" s="1"/>
      <c r="D39" s="1"/>
      <c r="E39" s="1"/>
      <c r="F39" s="1"/>
      <c r="G39" s="1"/>
      <c r="H39" s="1"/>
      <c r="I39" s="1"/>
      <c r="J39" s="1"/>
      <c r="K39" s="1"/>
      <c r="L39" s="1"/>
      <c r="M39" s="1"/>
      <c r="N39" s="1"/>
    </row>
    <row r="40" spans="2:14" x14ac:dyDescent="0.25">
      <c r="B40" s="1"/>
      <c r="C40" s="1"/>
      <c r="D40" s="1"/>
      <c r="E40" s="1"/>
      <c r="F40" s="1"/>
      <c r="G40" s="1"/>
      <c r="H40" s="1"/>
      <c r="I40" s="1"/>
      <c r="J40" s="1"/>
      <c r="K40" s="1"/>
      <c r="L40" s="1"/>
      <c r="M40" s="1"/>
      <c r="N40" s="1"/>
    </row>
    <row r="41" spans="2:14" x14ac:dyDescent="0.25">
      <c r="B41" s="1"/>
      <c r="C41" s="1"/>
      <c r="D41" s="1"/>
      <c r="E41" s="1"/>
      <c r="F41" s="1"/>
      <c r="G41" s="1"/>
      <c r="H41" s="1"/>
      <c r="I41" s="1"/>
      <c r="J41" s="1"/>
      <c r="K41" s="1"/>
      <c r="L41" s="1"/>
      <c r="M41" s="1"/>
      <c r="N41" s="1"/>
    </row>
    <row r="42" spans="2:14" x14ac:dyDescent="0.25">
      <c r="B42" s="1"/>
      <c r="C42" s="1"/>
      <c r="D42" s="1"/>
      <c r="E42" s="1"/>
      <c r="F42" s="1"/>
      <c r="G42" s="1"/>
      <c r="H42" s="1"/>
      <c r="I42" s="1"/>
      <c r="J42" s="1"/>
      <c r="K42" s="1"/>
      <c r="L42" s="1"/>
      <c r="M42" s="1"/>
      <c r="N42" s="1"/>
    </row>
  </sheetData>
  <sheetProtection password="80BB" sheet="1" objects="1" scenarios="1"/>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Q en A'!$A$1:$A$10</xm:f>
          </x14:formula1>
          <xm:sqref>B5:C5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4"/>
  <sheetViews>
    <sheetView topLeftCell="A138" zoomScale="90" zoomScaleNormal="90" workbookViewId="0">
      <selection sqref="A1:XFD137"/>
    </sheetView>
  </sheetViews>
  <sheetFormatPr defaultRowHeight="15" x14ac:dyDescent="0.25"/>
  <cols>
    <col min="1" max="1" width="64.140625" style="64" customWidth="1"/>
    <col min="2" max="2" width="12.7109375" style="64" customWidth="1"/>
    <col min="3" max="3" width="97" style="64" bestFit="1" customWidth="1"/>
    <col min="4" max="4" width="23" style="64" customWidth="1"/>
    <col min="5" max="6" width="12.7109375" style="64" customWidth="1"/>
    <col min="7" max="7" width="11" style="64" customWidth="1"/>
    <col min="8" max="8" width="14.85546875" style="64" customWidth="1"/>
    <col min="9" max="9" width="16.5703125" style="64" customWidth="1"/>
    <col min="10" max="10" width="13.5703125" style="64" customWidth="1"/>
    <col min="11" max="11" width="22" style="64" customWidth="1"/>
    <col min="12" max="12" width="10" style="64" bestFit="1" customWidth="1"/>
    <col min="13" max="13" width="12.85546875" style="64" customWidth="1"/>
    <col min="14" max="15" width="9.140625" style="64"/>
    <col min="16" max="18" width="9.140625" style="64" customWidth="1"/>
    <col min="19" max="16384" width="9.140625" style="64"/>
  </cols>
  <sheetData>
    <row r="1" spans="1:13" ht="18.75" hidden="1" x14ac:dyDescent="0.3">
      <c r="A1" s="316" t="s">
        <v>0</v>
      </c>
      <c r="B1" s="316"/>
      <c r="C1" s="316"/>
      <c r="D1" s="316"/>
      <c r="E1" s="316"/>
    </row>
    <row r="2" spans="1:13" hidden="1" x14ac:dyDescent="0.25">
      <c r="A2" s="317" t="s">
        <v>1</v>
      </c>
      <c r="B2" s="317"/>
      <c r="C2" s="317"/>
      <c r="D2" s="317"/>
      <c r="E2" s="317"/>
    </row>
    <row r="3" spans="1:13" hidden="1" x14ac:dyDescent="0.25">
      <c r="I3" s="65" t="s">
        <v>138</v>
      </c>
    </row>
    <row r="4" spans="1:13" hidden="1" x14ac:dyDescent="0.25">
      <c r="A4" s="66" t="s">
        <v>2</v>
      </c>
      <c r="B4" s="67"/>
      <c r="C4" s="68"/>
      <c r="D4" s="69" t="s">
        <v>3</v>
      </c>
      <c r="E4" s="70" t="s">
        <v>4</v>
      </c>
      <c r="I4" s="65" t="s">
        <v>139</v>
      </c>
    </row>
    <row r="5" spans="1:13" ht="15.75" hidden="1" thickBot="1" x14ac:dyDescent="0.3">
      <c r="A5" s="71" t="s">
        <v>5</v>
      </c>
      <c r="B5" s="72">
        <v>2168</v>
      </c>
      <c r="C5" s="73" t="s">
        <v>6</v>
      </c>
      <c r="D5" s="71" t="s">
        <v>7</v>
      </c>
      <c r="E5" s="74">
        <v>0.3</v>
      </c>
      <c r="K5" s="75" t="s">
        <v>155</v>
      </c>
      <c r="L5" s="75"/>
      <c r="M5" s="75"/>
    </row>
    <row r="6" spans="1:13" hidden="1" x14ac:dyDescent="0.25">
      <c r="A6" s="71" t="s">
        <v>8</v>
      </c>
      <c r="B6" s="72">
        <v>0.14000000000000001</v>
      </c>
      <c r="C6" s="73" t="s">
        <v>9</v>
      </c>
      <c r="D6" s="71" t="s">
        <v>10</v>
      </c>
      <c r="E6" s="74">
        <v>0.1</v>
      </c>
      <c r="K6" s="76" t="s">
        <v>36</v>
      </c>
      <c r="L6" s="77" t="s">
        <v>85</v>
      </c>
      <c r="M6" s="75" t="s">
        <v>149</v>
      </c>
    </row>
    <row r="7" spans="1:13" hidden="1" x14ac:dyDescent="0.25">
      <c r="A7" s="78" t="s">
        <v>11</v>
      </c>
      <c r="B7" s="79">
        <v>0.14000000000000001</v>
      </c>
      <c r="C7" s="73" t="s">
        <v>9</v>
      </c>
      <c r="D7" s="80" t="s">
        <v>12</v>
      </c>
      <c r="E7" s="81">
        <v>0.2</v>
      </c>
      <c r="K7" s="82" t="s">
        <v>152</v>
      </c>
      <c r="L7" s="83" t="s">
        <v>36</v>
      </c>
      <c r="M7" s="84">
        <v>2016</v>
      </c>
    </row>
    <row r="8" spans="1:13" hidden="1" x14ac:dyDescent="0.25">
      <c r="A8" s="78" t="s">
        <v>13</v>
      </c>
      <c r="B8" s="79">
        <v>0.14000000000000001</v>
      </c>
      <c r="C8" s="73" t="s">
        <v>9</v>
      </c>
      <c r="D8" s="85"/>
      <c r="E8" s="86"/>
      <c r="K8" s="82"/>
      <c r="L8" s="83" t="s">
        <v>85</v>
      </c>
      <c r="M8" s="75"/>
    </row>
    <row r="9" spans="1:13" hidden="1" x14ac:dyDescent="0.25">
      <c r="A9" s="78" t="s">
        <v>14</v>
      </c>
      <c r="B9" s="126">
        <v>5.3800000000000001E-2</v>
      </c>
      <c r="C9" s="73" t="s">
        <v>15</v>
      </c>
      <c r="D9" s="85"/>
      <c r="E9" s="88">
        <f>(B9*1986)/50</f>
        <v>2.1369359999999999</v>
      </c>
    </row>
    <row r="10" spans="1:13" hidden="1" x14ac:dyDescent="0.25">
      <c r="A10" s="78" t="s">
        <v>16</v>
      </c>
      <c r="B10" s="126">
        <v>2.0299999999999999E-2</v>
      </c>
      <c r="C10" s="73" t="s">
        <v>17</v>
      </c>
      <c r="D10" s="85"/>
      <c r="E10" s="88">
        <f>(B10*1986)/50</f>
        <v>0.80631599999999992</v>
      </c>
      <c r="K10" s="64" t="s">
        <v>154</v>
      </c>
    </row>
    <row r="11" spans="1:13" hidden="1" x14ac:dyDescent="0.25">
      <c r="A11" s="71" t="s">
        <v>18</v>
      </c>
      <c r="B11" s="89">
        <v>0.1</v>
      </c>
      <c r="C11" s="73" t="s">
        <v>19</v>
      </c>
      <c r="K11" s="64" t="s">
        <v>36</v>
      </c>
      <c r="L11" s="64" t="s">
        <v>85</v>
      </c>
    </row>
    <row r="12" spans="1:13" ht="15.75" hidden="1" thickBot="1" x14ac:dyDescent="0.3">
      <c r="A12" s="71" t="s">
        <v>20</v>
      </c>
      <c r="B12" s="90">
        <f>B11*B5</f>
        <v>216.8</v>
      </c>
      <c r="C12" s="73"/>
    </row>
    <row r="13" spans="1:13" ht="15.75" hidden="1" thickBot="1" x14ac:dyDescent="0.3">
      <c r="A13" s="71" t="s">
        <v>21</v>
      </c>
      <c r="B13" s="91">
        <f>(77900*1.0375)*1.02</f>
        <v>82437.675000000003</v>
      </c>
      <c r="C13" s="73" t="s">
        <v>22</v>
      </c>
      <c r="H13" s="92">
        <f>B13/B5</f>
        <v>38.024757841328416</v>
      </c>
      <c r="K13" s="93" t="s">
        <v>156</v>
      </c>
      <c r="L13" s="94" t="s">
        <v>157</v>
      </c>
      <c r="M13" s="95" t="s">
        <v>158</v>
      </c>
    </row>
    <row r="14" spans="1:13" hidden="1" x14ac:dyDescent="0.25">
      <c r="A14" s="80" t="s">
        <v>23</v>
      </c>
      <c r="B14" s="96">
        <f>128311</f>
        <v>128311</v>
      </c>
      <c r="C14" s="73" t="s">
        <v>24</v>
      </c>
      <c r="K14" s="97">
        <f>IF(rekenoverzicht!B12="-",0,IF(Rekentool!D10&gt;0,Techniek!E44,Techniek!E43))</f>
        <v>0</v>
      </c>
      <c r="L14" s="98">
        <f>Techniek!E47</f>
        <v>0</v>
      </c>
      <c r="M14" s="99">
        <f>Techniek!E48</f>
        <v>0</v>
      </c>
    </row>
    <row r="15" spans="1:13" hidden="1" x14ac:dyDescent="0.25">
      <c r="A15" s="100" t="s">
        <v>25</v>
      </c>
      <c r="B15" s="101">
        <v>-0.09</v>
      </c>
      <c r="C15" s="73" t="s">
        <v>26</v>
      </c>
      <c r="K15" s="97">
        <f>IF(rekenoverzicht!B16="-",0,IF(Rekentool!D10&gt;0,Techniek!E46,Techniek!E43))</f>
        <v>0</v>
      </c>
      <c r="L15" s="102"/>
      <c r="M15" s="103"/>
    </row>
    <row r="16" spans="1:13" hidden="1" x14ac:dyDescent="0.25">
      <c r="A16" s="71" t="s">
        <v>27</v>
      </c>
      <c r="B16" s="104">
        <v>-0.03</v>
      </c>
      <c r="C16" s="73" t="s">
        <v>26</v>
      </c>
      <c r="K16" s="97">
        <f>IF(rekenoverzicht!B20="-",0,IF(Rekentool!$D$10&gt;0,Techniek!E46,Techniek!E43))</f>
        <v>0</v>
      </c>
      <c r="L16" s="102"/>
      <c r="M16" s="103"/>
    </row>
    <row r="17" spans="1:13" hidden="1" x14ac:dyDescent="0.25">
      <c r="A17" s="80" t="s">
        <v>28</v>
      </c>
      <c r="B17" s="105">
        <v>-0.06</v>
      </c>
      <c r="C17" s="73" t="s">
        <v>26</v>
      </c>
      <c r="K17" s="97">
        <f>IF(rekenoverzicht!B26="-",0,IF(Rekentool!$D$10&gt;0,Techniek!E72,Techniek!E43))</f>
        <v>0</v>
      </c>
      <c r="L17" s="102"/>
      <c r="M17" s="103"/>
    </row>
    <row r="18" spans="1:13" ht="15.75" hidden="1" thickBot="1" x14ac:dyDescent="0.3">
      <c r="K18" s="97">
        <f>IF(rekenoverzicht!B30="-",0,IF(Rekentool!$D$10&gt;0,Techniek!E72,Techniek!E43))</f>
        <v>0</v>
      </c>
      <c r="L18" s="106"/>
      <c r="M18" s="107"/>
    </row>
    <row r="19" spans="1:13" ht="15.75" hidden="1" thickBot="1" x14ac:dyDescent="0.3">
      <c r="A19" s="108" t="s">
        <v>29</v>
      </c>
      <c r="B19" s="109"/>
      <c r="C19" s="110"/>
      <c r="E19" s="66" t="s">
        <v>93</v>
      </c>
      <c r="F19" s="111"/>
      <c r="G19" s="111"/>
      <c r="H19" s="110"/>
      <c r="K19" s="97">
        <f>IF(rekenoverzicht!B36="-",0,Techniek!E43)</f>
        <v>0</v>
      </c>
      <c r="L19" s="112"/>
      <c r="M19" s="112"/>
    </row>
    <row r="20" spans="1:13" ht="15.75" hidden="1" thickBot="1" x14ac:dyDescent="0.3">
      <c r="A20" s="100" t="s">
        <v>30</v>
      </c>
      <c r="B20" s="113">
        <f>Rekentool!D9</f>
        <v>0</v>
      </c>
      <c r="C20" s="114"/>
      <c r="E20" s="66" t="s">
        <v>94</v>
      </c>
      <c r="F20" s="111"/>
      <c r="G20" s="111"/>
      <c r="H20" s="110"/>
      <c r="K20" s="112">
        <f>SUM(K14:K19)</f>
        <v>0</v>
      </c>
      <c r="L20" s="112">
        <f>SUM(L14:L19)</f>
        <v>0</v>
      </c>
      <c r="M20" s="112">
        <f>SUM(M14:M19)</f>
        <v>0</v>
      </c>
    </row>
    <row r="21" spans="1:13" hidden="1" x14ac:dyDescent="0.25">
      <c r="A21" s="71" t="s">
        <v>31</v>
      </c>
      <c r="B21" s="113"/>
      <c r="C21" s="114" t="s">
        <v>113</v>
      </c>
    </row>
    <row r="22" spans="1:13" hidden="1" x14ac:dyDescent="0.25">
      <c r="A22" s="71" t="s">
        <v>32</v>
      </c>
      <c r="B22" s="115">
        <f>Rekentool!D10*4</f>
        <v>0</v>
      </c>
      <c r="C22" s="114"/>
      <c r="J22" s="64">
        <v>11.44</v>
      </c>
    </row>
    <row r="23" spans="1:13" hidden="1" x14ac:dyDescent="0.25">
      <c r="A23" s="71" t="s">
        <v>33</v>
      </c>
      <c r="B23" s="116" t="str">
        <f>Rekentool!D12</f>
        <v/>
      </c>
      <c r="C23" s="114"/>
    </row>
    <row r="24" spans="1:13" hidden="1" x14ac:dyDescent="0.25">
      <c r="A24" s="71" t="s">
        <v>34</v>
      </c>
      <c r="B24" s="117">
        <f>Rekentool!D11</f>
        <v>0</v>
      </c>
      <c r="C24" s="114"/>
    </row>
    <row r="25" spans="1:13" hidden="1" x14ac:dyDescent="0.25">
      <c r="A25" s="100" t="s">
        <v>35</v>
      </c>
      <c r="B25" s="118">
        <f>Rekentool!D15</f>
        <v>0</v>
      </c>
      <c r="C25" s="119"/>
      <c r="D25" s="64" t="s">
        <v>112</v>
      </c>
    </row>
    <row r="26" spans="1:13" hidden="1" x14ac:dyDescent="0.25">
      <c r="A26" s="71" t="s">
        <v>37</v>
      </c>
      <c r="B26" s="118">
        <f>Rekentool!D16</f>
        <v>0</v>
      </c>
      <c r="C26" s="114"/>
    </row>
    <row r="27" spans="1:13" hidden="1" x14ac:dyDescent="0.25">
      <c r="A27" s="80" t="s">
        <v>38</v>
      </c>
      <c r="B27" s="118">
        <f>Rekentool!D17</f>
        <v>0</v>
      </c>
      <c r="C27" s="120"/>
    </row>
    <row r="28" spans="1:13" hidden="1" x14ac:dyDescent="0.25">
      <c r="A28" s="80" t="s">
        <v>39</v>
      </c>
      <c r="B28" s="118">
        <f>Rekentool!D18</f>
        <v>0</v>
      </c>
      <c r="C28" s="120"/>
    </row>
    <row r="29" spans="1:13" hidden="1" x14ac:dyDescent="0.25">
      <c r="A29" s="121" t="s">
        <v>40</v>
      </c>
      <c r="B29" s="122" t="s">
        <v>41</v>
      </c>
      <c r="C29" s="123" t="s">
        <v>42</v>
      </c>
      <c r="D29" s="124"/>
      <c r="E29" s="124"/>
      <c r="F29" s="125"/>
      <c r="G29" s="125"/>
      <c r="H29" s="125"/>
    </row>
    <row r="30" spans="1:13" hidden="1" x14ac:dyDescent="0.25">
      <c r="A30" s="71" t="s">
        <v>43</v>
      </c>
      <c r="B30" s="118">
        <f>Rekentool!D35</f>
        <v>0</v>
      </c>
      <c r="C30" s="126">
        <f>ROUND(B30/38,4)</f>
        <v>0</v>
      </c>
      <c r="D30" s="127">
        <f>C30*B13</f>
        <v>0</v>
      </c>
      <c r="E30" s="128" t="s">
        <v>111</v>
      </c>
      <c r="F30" s="85"/>
      <c r="G30" s="125"/>
      <c r="H30" s="125"/>
      <c r="I30" s="125"/>
    </row>
    <row r="31" spans="1:13" hidden="1" x14ac:dyDescent="0.25">
      <c r="A31" s="71" t="s">
        <v>44</v>
      </c>
      <c r="B31" s="118">
        <f>Rekentool!D38</f>
        <v>0</v>
      </c>
      <c r="C31" s="126">
        <f>ROUND(B31/38,4)</f>
        <v>0</v>
      </c>
      <c r="D31" s="128"/>
      <c r="E31" s="85"/>
      <c r="F31" s="125"/>
      <c r="G31" s="125"/>
      <c r="H31" s="125"/>
    </row>
    <row r="32" spans="1:13" hidden="1" x14ac:dyDescent="0.25">
      <c r="A32" s="80" t="s">
        <v>45</v>
      </c>
      <c r="B32" s="118">
        <f>Rekentool!D39</f>
        <v>0</v>
      </c>
      <c r="C32" s="129">
        <f>ROUND(B32/38,4)</f>
        <v>0</v>
      </c>
      <c r="D32" s="130"/>
      <c r="E32" s="85"/>
      <c r="F32" s="125"/>
      <c r="G32" s="125"/>
      <c r="H32" s="125"/>
    </row>
    <row r="33" spans="1:16" hidden="1" x14ac:dyDescent="0.25">
      <c r="B33" s="113"/>
      <c r="E33" s="131"/>
      <c r="F33" s="125"/>
      <c r="G33" s="125"/>
      <c r="H33" s="125"/>
    </row>
    <row r="34" spans="1:16" ht="28.5" hidden="1" customHeight="1" x14ac:dyDescent="0.25">
      <c r="A34" s="121" t="s">
        <v>46</v>
      </c>
      <c r="B34" s="132" t="s">
        <v>47</v>
      </c>
      <c r="C34" s="132" t="s">
        <v>48</v>
      </c>
      <c r="D34" s="133"/>
      <c r="E34" s="133" t="s">
        <v>108</v>
      </c>
      <c r="F34" s="133" t="s">
        <v>109</v>
      </c>
      <c r="G34" s="125"/>
      <c r="H34" s="125" t="s">
        <v>114</v>
      </c>
      <c r="I34" s="319" t="s">
        <v>115</v>
      </c>
      <c r="J34" s="319"/>
      <c r="K34" s="319"/>
    </row>
    <row r="35" spans="1:16" hidden="1" x14ac:dyDescent="0.25">
      <c r="A35" s="71" t="s">
        <v>8</v>
      </c>
      <c r="B35" s="134">
        <f>ROUND((B13*B6/B5)/4,2)*4</f>
        <v>5.32</v>
      </c>
      <c r="C35" s="134">
        <f>B35/4</f>
        <v>1.33</v>
      </c>
      <c r="D35" s="135" t="s">
        <v>49</v>
      </c>
      <c r="E35" s="136">
        <f>B6</f>
        <v>0.14000000000000001</v>
      </c>
      <c r="F35" s="101">
        <f>B5</f>
        <v>2168</v>
      </c>
      <c r="G35" s="125"/>
      <c r="H35" s="125"/>
    </row>
    <row r="36" spans="1:16" hidden="1" x14ac:dyDescent="0.25">
      <c r="A36" s="71" t="s">
        <v>124</v>
      </c>
      <c r="B36" s="134"/>
      <c r="C36" s="134"/>
      <c r="D36" s="135"/>
      <c r="E36" s="72"/>
      <c r="F36" s="104"/>
      <c r="G36" s="125"/>
      <c r="H36" s="125"/>
    </row>
    <row r="37" spans="1:16" hidden="1" x14ac:dyDescent="0.25">
      <c r="A37" s="71" t="s">
        <v>11</v>
      </c>
      <c r="B37" s="134">
        <f>ROUND((B13*B7/B12)/4,2)*4</f>
        <v>53.24</v>
      </c>
      <c r="C37" s="134">
        <f t="shared" ref="C37:C40" si="0">B37/4</f>
        <v>13.31</v>
      </c>
      <c r="D37" s="135" t="s">
        <v>50</v>
      </c>
      <c r="E37" s="79">
        <f>B7</f>
        <v>0.14000000000000001</v>
      </c>
      <c r="F37" s="104">
        <f>B12</f>
        <v>216.8</v>
      </c>
      <c r="G37" s="125"/>
      <c r="H37" s="125"/>
    </row>
    <row r="38" spans="1:16" hidden="1" x14ac:dyDescent="0.25">
      <c r="A38" s="71" t="s">
        <v>13</v>
      </c>
      <c r="B38" s="134">
        <f>ROUND((B13*B8/B12)/4,2)*4</f>
        <v>53.24</v>
      </c>
      <c r="C38" s="134">
        <f t="shared" si="0"/>
        <v>13.31</v>
      </c>
      <c r="D38" s="135" t="s">
        <v>50</v>
      </c>
      <c r="E38" s="79">
        <f>B8</f>
        <v>0.14000000000000001</v>
      </c>
      <c r="F38" s="104">
        <f>B12</f>
        <v>216.8</v>
      </c>
      <c r="G38" s="125"/>
      <c r="H38" s="125"/>
    </row>
    <row r="39" spans="1:16" hidden="1" x14ac:dyDescent="0.25">
      <c r="A39" s="71" t="s">
        <v>14</v>
      </c>
      <c r="B39" s="134">
        <f>ROUND((B14*B9/B12)/4,2)*4</f>
        <v>31.84</v>
      </c>
      <c r="C39" s="134">
        <f t="shared" si="0"/>
        <v>7.96</v>
      </c>
      <c r="D39" s="135" t="s">
        <v>50</v>
      </c>
      <c r="E39" s="87">
        <f>B9</f>
        <v>5.3800000000000001E-2</v>
      </c>
      <c r="F39" s="104">
        <f>B12</f>
        <v>216.8</v>
      </c>
      <c r="G39" s="125"/>
      <c r="H39" s="137"/>
    </row>
    <row r="40" spans="1:16" hidden="1" x14ac:dyDescent="0.25">
      <c r="A40" s="80" t="s">
        <v>16</v>
      </c>
      <c r="B40" s="138">
        <f>ROUND((B14*B10/B12)/4,2)*4</f>
        <v>12</v>
      </c>
      <c r="C40" s="138">
        <f t="shared" si="0"/>
        <v>3</v>
      </c>
      <c r="D40" s="139" t="s">
        <v>50</v>
      </c>
      <c r="E40" s="140">
        <f>B10</f>
        <v>2.0299999999999999E-2</v>
      </c>
      <c r="F40" s="105">
        <f>B12</f>
        <v>216.8</v>
      </c>
      <c r="G40" s="125"/>
      <c r="H40" s="125"/>
    </row>
    <row r="41" spans="1:16" hidden="1" x14ac:dyDescent="0.25">
      <c r="F41" s="125"/>
      <c r="G41" s="125"/>
      <c r="H41" s="125"/>
    </row>
    <row r="42" spans="1:16" ht="30" hidden="1" customHeight="1" x14ac:dyDescent="0.25">
      <c r="A42" s="121" t="s">
        <v>51</v>
      </c>
      <c r="B42" s="132" t="s">
        <v>52</v>
      </c>
      <c r="C42" s="141" t="s">
        <v>53</v>
      </c>
      <c r="D42" s="132" t="s">
        <v>54</v>
      </c>
      <c r="E42" s="141" t="s">
        <v>55</v>
      </c>
      <c r="F42" s="132" t="s">
        <v>56</v>
      </c>
      <c r="G42" s="141" t="s">
        <v>57</v>
      </c>
      <c r="H42" s="132" t="s">
        <v>86</v>
      </c>
      <c r="I42" s="133" t="s">
        <v>58</v>
      </c>
      <c r="J42" s="133" t="s">
        <v>59</v>
      </c>
      <c r="K42" s="125" t="s">
        <v>114</v>
      </c>
      <c r="L42" s="319" t="s">
        <v>116</v>
      </c>
      <c r="M42" s="319"/>
      <c r="N42" s="319"/>
      <c r="O42" s="319"/>
      <c r="P42" s="319"/>
    </row>
    <row r="43" spans="1:16" hidden="1" x14ac:dyDescent="0.25">
      <c r="A43" s="71" t="s">
        <v>8</v>
      </c>
      <c r="B43" s="136">
        <f>B20</f>
        <v>0</v>
      </c>
      <c r="C43" s="142">
        <f>B35</f>
        <v>5.32</v>
      </c>
      <c r="D43" s="134">
        <f>C43*B43</f>
        <v>0</v>
      </c>
      <c r="E43" s="143">
        <f>E35/F35*B43</f>
        <v>0</v>
      </c>
      <c r="F43" s="144">
        <f>C30</f>
        <v>0</v>
      </c>
      <c r="G43" s="145">
        <f>IF(F43&gt;E43,E43,F43)</f>
        <v>0</v>
      </c>
      <c r="H43" s="134" t="e">
        <f>ROUND(((G43*B13)/B20)/4,2)*4</f>
        <v>#DIV/0!</v>
      </c>
      <c r="I43" s="146" t="e">
        <f>H43*B43</f>
        <v>#DIV/0!</v>
      </c>
      <c r="J43" s="147" t="e">
        <f>H43/4</f>
        <v>#DIV/0!</v>
      </c>
      <c r="K43" s="64" t="s">
        <v>135</v>
      </c>
    </row>
    <row r="44" spans="1:16" hidden="1" x14ac:dyDescent="0.25">
      <c r="A44" s="71" t="s">
        <v>125</v>
      </c>
      <c r="B44" s="136">
        <f>B20</f>
        <v>0</v>
      </c>
      <c r="C44" s="142"/>
      <c r="D44" s="134"/>
      <c r="E44" s="143">
        <f>C101</f>
        <v>0</v>
      </c>
      <c r="F44" s="144">
        <f>C30</f>
        <v>0</v>
      </c>
      <c r="G44" s="144">
        <f>E44</f>
        <v>0</v>
      </c>
      <c r="H44" s="134" t="e">
        <f>ROUND(((G44*B13)/B20)/4,2)*4</f>
        <v>#DIV/0!</v>
      </c>
      <c r="I44" s="146" t="e">
        <f>H44*B44</f>
        <v>#DIV/0!</v>
      </c>
      <c r="J44" s="147" t="e">
        <f>H44/4</f>
        <v>#DIV/0!</v>
      </c>
    </row>
    <row r="45" spans="1:16" hidden="1" x14ac:dyDescent="0.25">
      <c r="A45" s="71" t="s">
        <v>127</v>
      </c>
      <c r="B45" s="136">
        <f>B20</f>
        <v>0</v>
      </c>
      <c r="C45" s="142"/>
      <c r="D45" s="134"/>
      <c r="E45" s="143">
        <f>C88</f>
        <v>0</v>
      </c>
      <c r="F45" s="144">
        <f>C30</f>
        <v>0</v>
      </c>
      <c r="G45" s="144">
        <f>E45</f>
        <v>0</v>
      </c>
      <c r="H45" s="134" t="e">
        <f>ROUND(((G45*B13)/B20)/4,2)*4</f>
        <v>#DIV/0!</v>
      </c>
      <c r="I45" s="146" t="e">
        <f>H45*B45</f>
        <v>#DIV/0!</v>
      </c>
      <c r="J45" s="147" t="e">
        <f>H45/4</f>
        <v>#DIV/0!</v>
      </c>
    </row>
    <row r="46" spans="1:16" hidden="1" x14ac:dyDescent="0.25">
      <c r="A46" s="71" t="s">
        <v>87</v>
      </c>
      <c r="B46" s="136">
        <f>B20</f>
        <v>0</v>
      </c>
      <c r="C46" s="142"/>
      <c r="D46" s="134"/>
      <c r="E46" s="143">
        <f>K63</f>
        <v>0</v>
      </c>
      <c r="F46" s="144">
        <f>C30</f>
        <v>0</v>
      </c>
      <c r="G46" s="145">
        <f>IF(F46&gt;E46,E46,F46)</f>
        <v>0</v>
      </c>
      <c r="H46" s="134" t="e">
        <f>ROUND(((G46*B13)/B20)/4,2)*4</f>
        <v>#DIV/0!</v>
      </c>
      <c r="I46" s="146" t="e">
        <f>H46*B46</f>
        <v>#DIV/0!</v>
      </c>
      <c r="J46" s="147" t="e">
        <f>H46/4</f>
        <v>#DIV/0!</v>
      </c>
    </row>
    <row r="47" spans="1:16" hidden="1" x14ac:dyDescent="0.25">
      <c r="A47" s="71" t="s">
        <v>11</v>
      </c>
      <c r="B47" s="148">
        <f>B24</f>
        <v>0</v>
      </c>
      <c r="C47" s="142">
        <f>B37</f>
        <v>53.24</v>
      </c>
      <c r="D47" s="134">
        <f t="shared" ref="D47:D50" si="1">C47*B47</f>
        <v>0</v>
      </c>
      <c r="E47" s="143">
        <f>E37/F37*B47</f>
        <v>0</v>
      </c>
      <c r="F47" s="144">
        <f>C31</f>
        <v>0</v>
      </c>
      <c r="G47" s="145">
        <f t="shared" ref="G47:G48" si="2">IF(F47&gt;E47,E47,F47)</f>
        <v>0</v>
      </c>
      <c r="H47" s="134" t="e">
        <f t="shared" ref="H47:H50" si="3">ROUND((C47/E47*G47)/4,2)*4</f>
        <v>#DIV/0!</v>
      </c>
      <c r="I47" s="149" t="e">
        <f>H47*B47</f>
        <v>#DIV/0!</v>
      </c>
      <c r="J47" s="134" t="e">
        <f t="shared" ref="J47:J57" si="4">H47/4</f>
        <v>#DIV/0!</v>
      </c>
    </row>
    <row r="48" spans="1:16" hidden="1" x14ac:dyDescent="0.25">
      <c r="A48" s="71" t="s">
        <v>13</v>
      </c>
      <c r="B48" s="148">
        <f>B24</f>
        <v>0</v>
      </c>
      <c r="C48" s="142">
        <f>B38</f>
        <v>53.24</v>
      </c>
      <c r="D48" s="134">
        <f t="shared" si="1"/>
        <v>0</v>
      </c>
      <c r="E48" s="143">
        <f>E38/F38*B48</f>
        <v>0</v>
      </c>
      <c r="F48" s="144">
        <f>C32</f>
        <v>0</v>
      </c>
      <c r="G48" s="145">
        <f t="shared" si="2"/>
        <v>0</v>
      </c>
      <c r="H48" s="134" t="e">
        <f t="shared" si="3"/>
        <v>#DIV/0!</v>
      </c>
      <c r="I48" s="149" t="e">
        <f t="shared" ref="I48:I50" si="5">H48*B48</f>
        <v>#DIV/0!</v>
      </c>
      <c r="J48" s="134" t="e">
        <f t="shared" si="4"/>
        <v>#DIV/0!</v>
      </c>
    </row>
    <row r="49" spans="1:19" hidden="1" x14ac:dyDescent="0.25">
      <c r="A49" s="71" t="s">
        <v>14</v>
      </c>
      <c r="B49" s="148">
        <f>B24</f>
        <v>0</v>
      </c>
      <c r="C49" s="142">
        <f>B39</f>
        <v>31.84</v>
      </c>
      <c r="D49" s="134">
        <f t="shared" si="1"/>
        <v>0</v>
      </c>
      <c r="E49" s="143">
        <f>E39/F39*B49</f>
        <v>0</v>
      </c>
      <c r="F49" s="144"/>
      <c r="G49" s="145">
        <f>E49</f>
        <v>0</v>
      </c>
      <c r="H49" s="134" t="e">
        <f>ROUND((C49/E49*G49)/4,2)*4</f>
        <v>#DIV/0!</v>
      </c>
      <c r="I49" s="149" t="e">
        <f t="shared" si="5"/>
        <v>#DIV/0!</v>
      </c>
      <c r="J49" s="134" t="e">
        <f t="shared" si="4"/>
        <v>#DIV/0!</v>
      </c>
    </row>
    <row r="50" spans="1:19" hidden="1" x14ac:dyDescent="0.25">
      <c r="A50" s="80" t="s">
        <v>16</v>
      </c>
      <c r="B50" s="150">
        <f>B24</f>
        <v>0</v>
      </c>
      <c r="C50" s="151">
        <f>B40</f>
        <v>12</v>
      </c>
      <c r="D50" s="138">
        <f t="shared" si="1"/>
        <v>0</v>
      </c>
      <c r="E50" s="152">
        <f>E40/F40*B50</f>
        <v>0</v>
      </c>
      <c r="F50" s="153"/>
      <c r="G50" s="154">
        <f>E50</f>
        <v>0</v>
      </c>
      <c r="H50" s="138" t="e">
        <f t="shared" si="3"/>
        <v>#DIV/0!</v>
      </c>
      <c r="I50" s="155" t="e">
        <f t="shared" si="5"/>
        <v>#DIV/0!</v>
      </c>
      <c r="J50" s="138" t="e">
        <f t="shared" si="4"/>
        <v>#DIV/0!</v>
      </c>
    </row>
    <row r="51" spans="1:19" hidden="1" x14ac:dyDescent="0.25">
      <c r="A51" s="71"/>
      <c r="B51" s="72"/>
      <c r="C51" s="85"/>
      <c r="D51" s="72"/>
      <c r="E51" s="85"/>
      <c r="F51" s="104"/>
      <c r="G51" s="88"/>
      <c r="H51" s="104"/>
      <c r="I51" s="114"/>
      <c r="J51" s="134"/>
    </row>
    <row r="52" spans="1:19" hidden="1" x14ac:dyDescent="0.25">
      <c r="A52" s="121" t="s">
        <v>60</v>
      </c>
      <c r="B52" s="72"/>
      <c r="C52" s="156">
        <f>C53/4</f>
        <v>1.33</v>
      </c>
      <c r="D52" s="72"/>
      <c r="E52" s="85"/>
      <c r="F52" s="104"/>
      <c r="G52" s="88"/>
      <c r="H52" s="104"/>
      <c r="I52" s="114"/>
      <c r="J52" s="134"/>
      <c r="K52" s="125"/>
      <c r="L52" s="319"/>
      <c r="M52" s="319"/>
      <c r="N52" s="319"/>
    </row>
    <row r="53" spans="1:19" ht="15" hidden="1" customHeight="1" x14ac:dyDescent="0.25">
      <c r="A53" s="100" t="s">
        <v>8</v>
      </c>
      <c r="B53" s="136">
        <f>B20</f>
        <v>0</v>
      </c>
      <c r="C53" s="157">
        <f>C43</f>
        <v>5.32</v>
      </c>
      <c r="D53" s="158">
        <f>C53*B53</f>
        <v>0</v>
      </c>
      <c r="E53" s="159"/>
      <c r="F53" s="101"/>
      <c r="G53" s="160"/>
      <c r="H53" s="147" t="e">
        <f>H43</f>
        <v>#DIV/0!</v>
      </c>
      <c r="I53" s="146" t="e">
        <f>H53*B53</f>
        <v>#DIV/0!</v>
      </c>
      <c r="J53" s="147" t="e">
        <f t="shared" si="4"/>
        <v>#DIV/0!</v>
      </c>
      <c r="K53" s="125" t="s">
        <v>114</v>
      </c>
      <c r="L53" s="319" t="s">
        <v>117</v>
      </c>
      <c r="M53" s="319"/>
      <c r="N53" s="319"/>
      <c r="O53" s="319"/>
      <c r="P53" s="319"/>
      <c r="Q53" s="319"/>
      <c r="R53" s="319"/>
      <c r="S53" s="319"/>
    </row>
    <row r="54" spans="1:19" ht="15" hidden="1" customHeight="1" x14ac:dyDescent="0.25">
      <c r="A54" s="100"/>
      <c r="B54" s="136"/>
      <c r="C54" s="157"/>
      <c r="D54" s="158"/>
      <c r="E54" s="159"/>
      <c r="F54" s="101"/>
      <c r="G54" s="160"/>
      <c r="H54" s="147"/>
      <c r="I54" s="146"/>
      <c r="J54" s="147"/>
      <c r="K54" s="125"/>
      <c r="L54" s="124"/>
      <c r="M54" s="124"/>
      <c r="N54" s="124"/>
      <c r="O54" s="124"/>
      <c r="P54" s="124"/>
      <c r="Q54" s="124"/>
      <c r="R54" s="124"/>
      <c r="S54" s="124"/>
    </row>
    <row r="55" spans="1:19" hidden="1" x14ac:dyDescent="0.25">
      <c r="A55" s="100" t="s">
        <v>88</v>
      </c>
      <c r="B55" s="136">
        <f>B20</f>
        <v>0</v>
      </c>
      <c r="C55" s="157">
        <f>C46</f>
        <v>0</v>
      </c>
      <c r="D55" s="158">
        <f>C55*B55</f>
        <v>0</v>
      </c>
      <c r="E55" s="159"/>
      <c r="F55" s="101"/>
      <c r="G55" s="160"/>
      <c r="H55" s="147" t="e">
        <f>H46</f>
        <v>#DIV/0!</v>
      </c>
      <c r="I55" s="146" t="e">
        <f>H55*B55</f>
        <v>#DIV/0!</v>
      </c>
      <c r="J55" s="147" t="e">
        <f t="shared" si="4"/>
        <v>#DIV/0!</v>
      </c>
    </row>
    <row r="56" spans="1:19" hidden="1" x14ac:dyDescent="0.25">
      <c r="A56" s="71" t="s">
        <v>11</v>
      </c>
      <c r="B56" s="148">
        <f>B24</f>
        <v>0</v>
      </c>
      <c r="C56" s="156">
        <f>SUM(C47,C49)</f>
        <v>85.08</v>
      </c>
      <c r="D56" s="161">
        <f t="shared" ref="D56:D57" si="6">C56*B56</f>
        <v>0</v>
      </c>
      <c r="E56" s="85"/>
      <c r="F56" s="104"/>
      <c r="G56" s="88"/>
      <c r="H56" s="134" t="e">
        <f>SUM(H47,H49)</f>
        <v>#DIV/0!</v>
      </c>
      <c r="I56" s="149" t="e">
        <f t="shared" ref="I56:I57" si="7">H56*B56</f>
        <v>#DIV/0!</v>
      </c>
      <c r="J56" s="134" t="e">
        <f t="shared" si="4"/>
        <v>#DIV/0!</v>
      </c>
      <c r="K56" s="162">
        <f>C56/4</f>
        <v>21.27</v>
      </c>
    </row>
    <row r="57" spans="1:19" hidden="1" x14ac:dyDescent="0.25">
      <c r="A57" s="80" t="s">
        <v>13</v>
      </c>
      <c r="B57" s="150">
        <f>B24</f>
        <v>0</v>
      </c>
      <c r="C57" s="163">
        <f>SUM(C48,C50)</f>
        <v>65.240000000000009</v>
      </c>
      <c r="D57" s="164">
        <f t="shared" si="6"/>
        <v>0</v>
      </c>
      <c r="E57" s="165"/>
      <c r="F57" s="105"/>
      <c r="G57" s="166"/>
      <c r="H57" s="138" t="e">
        <f>SUM(H48,H50)</f>
        <v>#DIV/0!</v>
      </c>
      <c r="I57" s="155" t="e">
        <f t="shared" si="7"/>
        <v>#DIV/0!</v>
      </c>
      <c r="J57" s="138" t="e">
        <f t="shared" si="4"/>
        <v>#DIV/0!</v>
      </c>
      <c r="K57" s="162">
        <f>C57/4</f>
        <v>16.310000000000002</v>
      </c>
    </row>
    <row r="58" spans="1:19" ht="15.75" hidden="1" thickBot="1" x14ac:dyDescent="0.3">
      <c r="F58" s="125"/>
      <c r="G58" s="125"/>
      <c r="H58" s="125"/>
    </row>
    <row r="59" spans="1:19" ht="114.75" hidden="1" x14ac:dyDescent="0.25">
      <c r="A59" s="167" t="s">
        <v>121</v>
      </c>
      <c r="B59" s="168" t="s">
        <v>61</v>
      </c>
      <c r="C59" s="168" t="s">
        <v>62</v>
      </c>
      <c r="D59" s="168" t="s">
        <v>63</v>
      </c>
      <c r="E59" s="169" t="s">
        <v>118</v>
      </c>
      <c r="G59" s="170" t="s">
        <v>119</v>
      </c>
      <c r="H59" s="171" t="s">
        <v>89</v>
      </c>
      <c r="I59" s="171" t="s">
        <v>90</v>
      </c>
      <c r="J59" s="171" t="s">
        <v>91</v>
      </c>
      <c r="K59" s="172" t="s">
        <v>92</v>
      </c>
      <c r="M59" s="124" t="s">
        <v>130</v>
      </c>
    </row>
    <row r="60" spans="1:19" hidden="1" x14ac:dyDescent="0.25">
      <c r="A60" s="173" t="s">
        <v>25</v>
      </c>
      <c r="B60" s="174">
        <f>B15</f>
        <v>-0.09</v>
      </c>
      <c r="C60" s="174">
        <f>B60/$B$5*$B$20</f>
        <v>0</v>
      </c>
      <c r="D60" s="118">
        <f>B25</f>
        <v>0</v>
      </c>
      <c r="E60" s="175"/>
      <c r="G60" s="176"/>
      <c r="H60" s="177" t="b">
        <f>IF(D60="nee",(-1*C60))</f>
        <v>0</v>
      </c>
      <c r="I60" s="85"/>
      <c r="J60" s="85"/>
      <c r="K60" s="178"/>
    </row>
    <row r="61" spans="1:19" hidden="1" x14ac:dyDescent="0.25">
      <c r="A61" s="176" t="s">
        <v>27</v>
      </c>
      <c r="B61" s="104">
        <f>B16</f>
        <v>-0.03</v>
      </c>
      <c r="C61" s="179">
        <f t="shared" ref="C61:C62" si="8">B61/$B$5*$B$20</f>
        <v>0</v>
      </c>
      <c r="D61" s="113">
        <f>B26</f>
        <v>0</v>
      </c>
      <c r="E61" s="180"/>
      <c r="G61" s="176"/>
      <c r="H61" s="177" t="b">
        <f>IF(D61="nee",(-1*C61))</f>
        <v>0</v>
      </c>
      <c r="I61" s="85"/>
      <c r="J61" s="85"/>
      <c r="K61" s="178"/>
    </row>
    <row r="62" spans="1:19" ht="15.75" hidden="1" thickBot="1" x14ac:dyDescent="0.3">
      <c r="A62" s="181" t="s">
        <v>28</v>
      </c>
      <c r="B62" s="182">
        <f>B17</f>
        <v>-0.06</v>
      </c>
      <c r="C62" s="183">
        <f t="shared" si="8"/>
        <v>0</v>
      </c>
      <c r="D62" s="184">
        <f>B27</f>
        <v>0</v>
      </c>
      <c r="E62" s="185"/>
      <c r="G62" s="176"/>
      <c r="H62" s="177" t="b">
        <f>IF(D62="nee",(-1*C62))</f>
        <v>0</v>
      </c>
      <c r="I62" s="85"/>
      <c r="J62" s="85"/>
      <c r="K62" s="178"/>
    </row>
    <row r="63" spans="1:19" ht="15.75" hidden="1" thickBot="1" x14ac:dyDescent="0.3">
      <c r="A63" s="85"/>
      <c r="B63" s="88"/>
      <c r="E63" s="186"/>
      <c r="G63" s="181"/>
      <c r="H63" s="187">
        <f>SUM(H60:H62)</f>
        <v>0</v>
      </c>
      <c r="I63" s="188">
        <f>G43+H63</f>
        <v>0</v>
      </c>
      <c r="J63" s="189">
        <f>C97</f>
        <v>0</v>
      </c>
      <c r="K63" s="190">
        <f>I63</f>
        <v>0</v>
      </c>
      <c r="L63" s="190">
        <f>IF(J63&lt;=K63,J63,K63)</f>
        <v>0</v>
      </c>
    </row>
    <row r="64" spans="1:19" hidden="1" x14ac:dyDescent="0.25">
      <c r="A64" s="85"/>
      <c r="B64" s="88"/>
      <c r="E64" s="191"/>
      <c r="G64" s="85"/>
      <c r="H64" s="192"/>
      <c r="I64" s="193"/>
      <c r="J64" s="194"/>
      <c r="K64" s="192"/>
    </row>
    <row r="65" spans="1:13" ht="15.75" hidden="1" thickBot="1" x14ac:dyDescent="0.3">
      <c r="A65" s="85"/>
      <c r="B65" s="88"/>
      <c r="E65" s="191"/>
      <c r="G65" s="85"/>
      <c r="H65" s="192"/>
      <c r="I65" s="193"/>
      <c r="J65" s="194"/>
      <c r="K65" s="192"/>
    </row>
    <row r="66" spans="1:13" ht="114.75" hidden="1" x14ac:dyDescent="0.25">
      <c r="A66" s="167" t="s">
        <v>128</v>
      </c>
      <c r="B66" s="168" t="s">
        <v>61</v>
      </c>
      <c r="C66" s="168" t="s">
        <v>62</v>
      </c>
      <c r="D66" s="168" t="s">
        <v>129</v>
      </c>
      <c r="E66" s="169" t="s">
        <v>118</v>
      </c>
      <c r="G66" s="170" t="s">
        <v>119</v>
      </c>
      <c r="H66" s="171" t="s">
        <v>89</v>
      </c>
      <c r="I66" s="171" t="s">
        <v>90</v>
      </c>
      <c r="J66" s="171" t="s">
        <v>91</v>
      </c>
      <c r="K66" s="172" t="s">
        <v>92</v>
      </c>
      <c r="M66" s="124" t="s">
        <v>131</v>
      </c>
    </row>
    <row r="67" spans="1:13" hidden="1" x14ac:dyDescent="0.25">
      <c r="A67" s="173" t="s">
        <v>25</v>
      </c>
      <c r="B67" s="174">
        <f>B15</f>
        <v>-0.09</v>
      </c>
      <c r="C67" s="174">
        <f>B67/$B$5*$B$20</f>
        <v>0</v>
      </c>
      <c r="D67" s="195">
        <f>B120</f>
        <v>0</v>
      </c>
      <c r="E67" s="175"/>
      <c r="G67" s="176"/>
      <c r="H67" s="177" t="b">
        <f>IF(D67="nee",(-1*C67))</f>
        <v>0</v>
      </c>
      <c r="I67" s="85"/>
      <c r="J67" s="85"/>
      <c r="K67" s="178"/>
    </row>
    <row r="68" spans="1:13" hidden="1" x14ac:dyDescent="0.25">
      <c r="A68" s="176" t="s">
        <v>27</v>
      </c>
      <c r="B68" s="174">
        <f t="shared" ref="B68:B69" si="9">B16</f>
        <v>-0.03</v>
      </c>
      <c r="C68" s="179">
        <f t="shared" ref="C68:C69" si="10">B68/$B$5*$B$20</f>
        <v>0</v>
      </c>
      <c r="D68" s="195">
        <f t="shared" ref="D68:D69" si="11">B121</f>
        <v>0</v>
      </c>
      <c r="E68" s="180"/>
      <c r="G68" s="176"/>
      <c r="H68" s="177" t="b">
        <f>IF(D68="nee",(-1*C68))</f>
        <v>0</v>
      </c>
      <c r="I68" s="85"/>
      <c r="J68" s="85"/>
      <c r="K68" s="178"/>
    </row>
    <row r="69" spans="1:13" ht="15.75" hidden="1" thickBot="1" x14ac:dyDescent="0.3">
      <c r="A69" s="181" t="s">
        <v>28</v>
      </c>
      <c r="B69" s="174">
        <f t="shared" si="9"/>
        <v>-0.06</v>
      </c>
      <c r="C69" s="183">
        <f t="shared" si="10"/>
        <v>0</v>
      </c>
      <c r="D69" s="195">
        <f t="shared" si="11"/>
        <v>0</v>
      </c>
      <c r="E69" s="185"/>
      <c r="G69" s="176"/>
      <c r="H69" s="177" t="b">
        <f>IF(D69="nee",(-1*C69))</f>
        <v>0</v>
      </c>
      <c r="I69" s="85"/>
      <c r="J69" s="85"/>
      <c r="K69" s="178"/>
    </row>
    <row r="70" spans="1:13" ht="15.75" hidden="1" thickBot="1" x14ac:dyDescent="0.3">
      <c r="A70" s="85"/>
      <c r="B70" s="88"/>
      <c r="E70" s="186"/>
      <c r="G70" s="181"/>
      <c r="H70" s="187">
        <f>SUM(H67:H69)</f>
        <v>0</v>
      </c>
      <c r="I70" s="188">
        <f>G43+H70</f>
        <v>0</v>
      </c>
      <c r="J70" s="189">
        <f>C119</f>
        <v>0</v>
      </c>
      <c r="K70" s="190">
        <f>IF(I70&lt;=J70,I70,J70)</f>
        <v>0</v>
      </c>
    </row>
    <row r="71" spans="1:13" s="196" customFormat="1" ht="38.25" hidden="1" x14ac:dyDescent="0.25">
      <c r="A71" s="121" t="s">
        <v>51</v>
      </c>
      <c r="B71" s="132" t="s">
        <v>52</v>
      </c>
      <c r="C71" s="141" t="s">
        <v>53</v>
      </c>
      <c r="D71" s="132" t="s">
        <v>54</v>
      </c>
      <c r="E71" s="141" t="s">
        <v>55</v>
      </c>
      <c r="F71" s="132" t="s">
        <v>56</v>
      </c>
      <c r="G71" s="141" t="s">
        <v>57</v>
      </c>
      <c r="H71" s="132" t="s">
        <v>86</v>
      </c>
      <c r="I71" s="133" t="s">
        <v>58</v>
      </c>
      <c r="J71" s="133" t="s">
        <v>59</v>
      </c>
      <c r="K71" s="125" t="s">
        <v>114</v>
      </c>
    </row>
    <row r="72" spans="1:13" hidden="1" x14ac:dyDescent="0.25">
      <c r="A72" s="71" t="s">
        <v>132</v>
      </c>
      <c r="B72" s="136">
        <f>B20</f>
        <v>0</v>
      </c>
      <c r="C72" s="142">
        <f>B64</f>
        <v>0</v>
      </c>
      <c r="D72" s="134">
        <f>C72*B72</f>
        <v>0</v>
      </c>
      <c r="E72" s="143">
        <f>K70</f>
        <v>0</v>
      </c>
      <c r="F72" s="144">
        <f>C30</f>
        <v>0</v>
      </c>
      <c r="G72" s="145">
        <f>IF(F72&gt;E72,E72,F72)</f>
        <v>0</v>
      </c>
      <c r="H72" s="134" t="e">
        <f>ROUND(((G72*B13)/B20)/4,2)*4</f>
        <v>#DIV/0!</v>
      </c>
      <c r="I72" s="146" t="e">
        <f>H72*B72</f>
        <v>#DIV/0!</v>
      </c>
      <c r="J72" s="147" t="e">
        <f>H72/4</f>
        <v>#DIV/0!</v>
      </c>
    </row>
    <row r="73" spans="1:13" hidden="1" x14ac:dyDescent="0.25">
      <c r="A73" s="85"/>
      <c r="B73" s="85"/>
      <c r="C73" s="142"/>
      <c r="D73" s="142"/>
      <c r="E73" s="143"/>
      <c r="F73" s="145"/>
      <c r="G73" s="145"/>
      <c r="H73" s="142"/>
      <c r="I73" s="142"/>
      <c r="J73" s="142"/>
      <c r="K73" s="85"/>
    </row>
    <row r="74" spans="1:13" hidden="1" x14ac:dyDescent="0.25">
      <c r="A74" s="85"/>
      <c r="B74" s="85"/>
      <c r="C74" s="142"/>
      <c r="D74" s="142"/>
      <c r="E74" s="143"/>
      <c r="F74" s="145"/>
      <c r="G74" s="145"/>
      <c r="H74" s="142"/>
      <c r="I74" s="142"/>
      <c r="J74" s="142"/>
      <c r="K74" s="85"/>
    </row>
    <row r="75" spans="1:13" hidden="1" x14ac:dyDescent="0.25">
      <c r="A75" s="85"/>
      <c r="B75" s="85"/>
      <c r="C75" s="142"/>
      <c r="D75" s="142"/>
      <c r="E75" s="143"/>
      <c r="F75" s="145"/>
      <c r="G75" s="145"/>
      <c r="H75" s="142"/>
      <c r="I75" s="142"/>
      <c r="J75" s="142"/>
      <c r="K75" s="85"/>
    </row>
    <row r="76" spans="1:13" hidden="1" x14ac:dyDescent="0.25">
      <c r="A76" s="85"/>
      <c r="B76" s="88"/>
      <c r="E76" s="191"/>
      <c r="G76" s="85"/>
      <c r="H76" s="192"/>
      <c r="I76" s="193"/>
      <c r="J76" s="194"/>
      <c r="K76" s="192"/>
    </row>
    <row r="77" spans="1:13" hidden="1" x14ac:dyDescent="0.25">
      <c r="A77" s="85"/>
      <c r="B77" s="88"/>
      <c r="E77" s="191"/>
      <c r="G77" s="85"/>
      <c r="H77" s="192"/>
      <c r="I77" s="193"/>
      <c r="J77" s="194"/>
      <c r="K77" s="192"/>
    </row>
    <row r="78" spans="1:13" hidden="1" x14ac:dyDescent="0.25"/>
    <row r="79" spans="1:13" hidden="1" x14ac:dyDescent="0.25"/>
    <row r="80" spans="1:13" ht="38.25" hidden="1" x14ac:dyDescent="0.25">
      <c r="A80" s="132" t="s">
        <v>120</v>
      </c>
      <c r="B80" s="132" t="s">
        <v>64</v>
      </c>
      <c r="C80" s="132" t="s">
        <v>65</v>
      </c>
      <c r="D80" s="132" t="s">
        <v>66</v>
      </c>
      <c r="F80" s="64">
        <v>11</v>
      </c>
      <c r="G80" s="64">
        <f>F80*A81</f>
        <v>0</v>
      </c>
    </row>
    <row r="81" spans="1:17" hidden="1" x14ac:dyDescent="0.25">
      <c r="A81" s="197">
        <f>B20</f>
        <v>0</v>
      </c>
      <c r="B81" s="198">
        <f>B22</f>
        <v>0</v>
      </c>
      <c r="C81" s="199">
        <f>B81*A81</f>
        <v>0</v>
      </c>
      <c r="D81" s="81">
        <v>0.02</v>
      </c>
    </row>
    <row r="82" spans="1:17" hidden="1" x14ac:dyDescent="0.25"/>
    <row r="83" spans="1:17" ht="63.75" hidden="1" x14ac:dyDescent="0.25">
      <c r="A83" s="132" t="s">
        <v>110</v>
      </c>
      <c r="B83" s="200" t="s">
        <v>71</v>
      </c>
      <c r="C83" s="200" t="s">
        <v>126</v>
      </c>
      <c r="D83" s="200" t="s">
        <v>68</v>
      </c>
      <c r="E83" s="121" t="s">
        <v>67</v>
      </c>
      <c r="F83" s="132" t="s">
        <v>95</v>
      </c>
      <c r="G83" s="201" t="s">
        <v>180</v>
      </c>
    </row>
    <row r="84" spans="1:17" hidden="1" x14ac:dyDescent="0.25">
      <c r="A84" s="109" t="s">
        <v>73</v>
      </c>
      <c r="B84" s="202"/>
      <c r="C84" s="203">
        <f>C94/B13</f>
        <v>0</v>
      </c>
      <c r="D84" s="110"/>
      <c r="E84" s="111"/>
      <c r="F84" s="204"/>
    </row>
    <row r="85" spans="1:17" hidden="1" x14ac:dyDescent="0.25">
      <c r="A85" s="71" t="s">
        <v>74</v>
      </c>
      <c r="B85" s="205" t="str">
        <f>IF(B25="ja","nee","ja")</f>
        <v>ja</v>
      </c>
      <c r="C85" s="206">
        <f>IF(B85="ja",C60,"")</f>
        <v>0</v>
      </c>
      <c r="D85" s="114"/>
      <c r="F85" s="207"/>
    </row>
    <row r="86" spans="1:17" hidden="1" x14ac:dyDescent="0.25">
      <c r="A86" s="71" t="s">
        <v>75</v>
      </c>
      <c r="B86" s="205" t="str">
        <f>IF(B26="ja","nee","ja")</f>
        <v>ja</v>
      </c>
      <c r="C86" s="206">
        <f>IF(B86="ja",C61,"")</f>
        <v>0</v>
      </c>
      <c r="D86" s="114"/>
      <c r="F86" s="207"/>
    </row>
    <row r="87" spans="1:17" hidden="1" x14ac:dyDescent="0.25">
      <c r="A87" s="80" t="s">
        <v>76</v>
      </c>
      <c r="B87" s="205" t="str">
        <f>IF(B27="ja","nee","ja")</f>
        <v>ja</v>
      </c>
      <c r="C87" s="208">
        <f>IF(B87="ja",C62,"")</f>
        <v>0</v>
      </c>
      <c r="D87" s="120"/>
      <c r="F87" s="207"/>
      <c r="K87" s="209"/>
      <c r="L87" s="209"/>
      <c r="M87" s="209"/>
    </row>
    <row r="88" spans="1:17" hidden="1" x14ac:dyDescent="0.25">
      <c r="A88" s="109" t="s">
        <v>77</v>
      </c>
      <c r="B88" s="210"/>
      <c r="C88" s="211">
        <f>SUM(C84:C87)</f>
        <v>0</v>
      </c>
      <c r="D88" s="212" t="e">
        <f>C94/C84*C88</f>
        <v>#DIV/0!</v>
      </c>
      <c r="E88" s="213" t="e">
        <f>ROUND((D88/A81)/4,2)*4</f>
        <v>#DIV/0!</v>
      </c>
      <c r="F88" s="214" t="e">
        <f>E88/4</f>
        <v>#DIV/0!</v>
      </c>
      <c r="G88" s="64">
        <f>IF(C88&gt;E43,C88,E43)</f>
        <v>0</v>
      </c>
    </row>
    <row r="89" spans="1:17" ht="139.5" hidden="1" customHeight="1" x14ac:dyDescent="0.25">
      <c r="D89" s="64" t="s">
        <v>181</v>
      </c>
      <c r="G89" s="85"/>
      <c r="H89" s="85"/>
      <c r="I89" s="85"/>
    </row>
    <row r="90" spans="1:17" ht="139.5" hidden="1" customHeight="1" x14ac:dyDescent="0.25">
      <c r="G90" s="85"/>
      <c r="H90" s="85"/>
      <c r="I90" s="85"/>
    </row>
    <row r="91" spans="1:17" ht="81.75" hidden="1" customHeight="1" thickBot="1" x14ac:dyDescent="0.3">
      <c r="A91" s="318" t="s">
        <v>101</v>
      </c>
      <c r="B91" s="318"/>
      <c r="C91" s="318"/>
      <c r="D91" s="318"/>
      <c r="E91" s="318"/>
      <c r="G91" s="215"/>
      <c r="H91" s="215" t="s">
        <v>102</v>
      </c>
      <c r="I91" s="215"/>
      <c r="J91" s="215"/>
      <c r="K91" s="318"/>
      <c r="L91" s="318"/>
      <c r="M91" s="318"/>
      <c r="N91" s="318"/>
      <c r="O91" s="318"/>
    </row>
    <row r="92" spans="1:17" ht="15.75" hidden="1" thickBot="1" x14ac:dyDescent="0.3">
      <c r="A92" s="215"/>
      <c r="B92" s="215"/>
      <c r="C92" s="215"/>
      <c r="D92" s="215"/>
      <c r="E92" s="215"/>
      <c r="G92" s="216"/>
      <c r="H92" s="217"/>
      <c r="I92" s="85"/>
    </row>
    <row r="93" spans="1:17" ht="38.25" hidden="1" x14ac:dyDescent="0.25">
      <c r="A93" s="218" t="s">
        <v>100</v>
      </c>
      <c r="B93" s="171" t="s">
        <v>67</v>
      </c>
      <c r="C93" s="168" t="s">
        <v>68</v>
      </c>
      <c r="D93" s="168" t="s">
        <v>95</v>
      </c>
      <c r="E93" s="219"/>
      <c r="F93" s="219"/>
      <c r="G93" s="220"/>
      <c r="H93" s="221" t="s">
        <v>97</v>
      </c>
      <c r="I93" s="168" t="s">
        <v>98</v>
      </c>
      <c r="J93" s="168" t="s">
        <v>99</v>
      </c>
      <c r="K93" s="222"/>
      <c r="L93" s="124"/>
      <c r="M93" s="124"/>
      <c r="N93" s="124"/>
    </row>
    <row r="94" spans="1:17" ht="15.75" hidden="1" thickBot="1" x14ac:dyDescent="0.3">
      <c r="A94" s="223" t="s">
        <v>69</v>
      </c>
      <c r="B94" s="224">
        <f>ROUND((B81*(1+D81)/4),2)*4</f>
        <v>0</v>
      </c>
      <c r="C94" s="224">
        <f>B94*A81</f>
        <v>0</v>
      </c>
      <c r="D94" s="225">
        <f>B94/4</f>
        <v>0</v>
      </c>
      <c r="E94" s="226">
        <f>C94/B13</f>
        <v>0</v>
      </c>
      <c r="F94" s="227"/>
      <c r="G94" s="228"/>
      <c r="H94" s="229" t="e">
        <f>E88</f>
        <v>#DIV/0!</v>
      </c>
      <c r="I94" s="224" t="e">
        <f>D88</f>
        <v>#DIV/0!</v>
      </c>
      <c r="J94" s="225" t="e">
        <f>H94/4</f>
        <v>#DIV/0!</v>
      </c>
      <c r="K94" s="230" t="s">
        <v>49</v>
      </c>
      <c r="L94" s="142"/>
      <c r="M94" s="142"/>
      <c r="N94" s="231"/>
    </row>
    <row r="95" spans="1:17" ht="42" hidden="1" customHeight="1" thickBot="1" x14ac:dyDescent="0.3">
      <c r="A95" s="85"/>
      <c r="B95" s="217"/>
      <c r="C95" s="232"/>
      <c r="G95" s="233"/>
      <c r="H95" s="217"/>
      <c r="I95" s="85"/>
    </row>
    <row r="96" spans="1:17" ht="146.25" hidden="1" customHeight="1" x14ac:dyDescent="0.3">
      <c r="A96" s="218" t="s">
        <v>70</v>
      </c>
      <c r="B96" s="234" t="s">
        <v>71</v>
      </c>
      <c r="C96" s="234" t="s">
        <v>72</v>
      </c>
      <c r="D96" s="234" t="s">
        <v>68</v>
      </c>
      <c r="E96" s="235" t="s">
        <v>67</v>
      </c>
      <c r="F96" s="235" t="s">
        <v>95</v>
      </c>
      <c r="G96" s="236"/>
      <c r="H96" s="221" t="s">
        <v>97</v>
      </c>
      <c r="I96" s="168" t="s">
        <v>98</v>
      </c>
      <c r="J96" s="168" t="s">
        <v>99</v>
      </c>
      <c r="K96" s="222"/>
      <c r="M96" s="315" t="s">
        <v>213</v>
      </c>
      <c r="N96" s="315"/>
      <c r="O96" s="315"/>
      <c r="P96" s="315"/>
      <c r="Q96" s="315"/>
    </row>
    <row r="97" spans="1:12" ht="15.75" hidden="1" thickBot="1" x14ac:dyDescent="0.3">
      <c r="A97" s="237" t="s">
        <v>73</v>
      </c>
      <c r="B97" s="202"/>
      <c r="C97" s="203">
        <f>C94/B13</f>
        <v>0</v>
      </c>
      <c r="D97" s="110"/>
      <c r="E97" s="111"/>
      <c r="F97" s="238"/>
      <c r="G97" s="239"/>
      <c r="H97" s="229" t="e">
        <f>H45</f>
        <v>#DIV/0!</v>
      </c>
      <c r="I97" s="229" t="e">
        <f t="shared" ref="I97:J97" si="12">I45</f>
        <v>#DIV/0!</v>
      </c>
      <c r="J97" s="229" t="e">
        <f t="shared" si="12"/>
        <v>#DIV/0!</v>
      </c>
      <c r="K97" s="230" t="s">
        <v>49</v>
      </c>
    </row>
    <row r="98" spans="1:12" hidden="1" x14ac:dyDescent="0.25">
      <c r="A98" s="176" t="s">
        <v>74</v>
      </c>
      <c r="B98" s="205">
        <f>Rekentool!D25</f>
        <v>0</v>
      </c>
      <c r="C98" s="206" t="str">
        <f>IF(B98="ja",C60,"")</f>
        <v/>
      </c>
      <c r="D98" s="114"/>
      <c r="E98" s="85"/>
      <c r="F98" s="240"/>
      <c r="G98" s="239"/>
    </row>
    <row r="99" spans="1:12" hidden="1" x14ac:dyDescent="0.25">
      <c r="A99" s="176" t="s">
        <v>75</v>
      </c>
      <c r="B99" s="205">
        <f>Rekentool!D26</f>
        <v>0</v>
      </c>
      <c r="C99" s="206" t="str">
        <f>IF(B99="ja",C61,"")</f>
        <v/>
      </c>
      <c r="D99" s="114"/>
      <c r="E99" s="85"/>
      <c r="F99" s="240"/>
      <c r="G99" s="239"/>
    </row>
    <row r="100" spans="1:12" hidden="1" x14ac:dyDescent="0.25">
      <c r="A100" s="241" t="s">
        <v>76</v>
      </c>
      <c r="B100" s="205">
        <f>Rekentool!D27</f>
        <v>0</v>
      </c>
      <c r="C100" s="206" t="str">
        <f>IF(B100="ja",C62,"")</f>
        <v/>
      </c>
      <c r="D100" s="120"/>
      <c r="E100" s="85"/>
      <c r="F100" s="240"/>
      <c r="G100" s="239"/>
    </row>
    <row r="101" spans="1:12" ht="15.75" hidden="1" thickBot="1" x14ac:dyDescent="0.3">
      <c r="A101" s="223" t="s">
        <v>77</v>
      </c>
      <c r="B101" s="242"/>
      <c r="C101" s="243">
        <f>SUM(C97:C100)</f>
        <v>0</v>
      </c>
      <c r="D101" s="229" t="e">
        <f>I44</f>
        <v>#DIV/0!</v>
      </c>
      <c r="E101" s="244" t="e">
        <f>ROUND((D101/B20)/4,2)*4</f>
        <v>#DIV/0!</v>
      </c>
      <c r="F101" s="245" t="e">
        <f>E101/4</f>
        <v>#DIV/0!</v>
      </c>
      <c r="G101" s="239"/>
    </row>
    <row r="102" spans="1:12" ht="55.5" hidden="1" customHeight="1" thickBot="1" x14ac:dyDescent="0.3">
      <c r="B102" s="92"/>
      <c r="D102" s="64">
        <f>C101*B13</f>
        <v>0</v>
      </c>
      <c r="E102" s="244"/>
      <c r="F102" s="245"/>
      <c r="G102" s="239"/>
    </row>
    <row r="103" spans="1:12" ht="25.5" hidden="1" x14ac:dyDescent="0.25">
      <c r="A103" s="246" t="s">
        <v>133</v>
      </c>
      <c r="B103" s="168" t="s">
        <v>79</v>
      </c>
      <c r="C103" s="235" t="s">
        <v>103</v>
      </c>
      <c r="D103" s="168" t="s">
        <v>96</v>
      </c>
      <c r="E103" s="219"/>
      <c r="F103" s="219"/>
      <c r="G103" s="220"/>
      <c r="H103" s="247" t="s">
        <v>104</v>
      </c>
      <c r="I103" s="235" t="s">
        <v>105</v>
      </c>
      <c r="J103" s="168" t="s">
        <v>106</v>
      </c>
      <c r="K103" s="222"/>
      <c r="L103" s="85"/>
    </row>
    <row r="104" spans="1:12" hidden="1" x14ac:dyDescent="0.25">
      <c r="A104" s="176" t="s">
        <v>80</v>
      </c>
      <c r="B104" s="207" t="e">
        <f>IF(B22=0,I53,I55)</f>
        <v>#DIV/0!</v>
      </c>
      <c r="C104" s="232" t="e">
        <f>IF(B22=0,H53,H55)</f>
        <v>#DIV/0!</v>
      </c>
      <c r="D104" s="161" t="e">
        <f>IF(B22=0,J53,J55)</f>
        <v>#DIV/0!</v>
      </c>
      <c r="E104" s="248" t="s">
        <v>49</v>
      </c>
      <c r="F104" s="85"/>
      <c r="G104" s="239"/>
      <c r="H104" s="249" t="e">
        <f>I53</f>
        <v>#DIV/0!</v>
      </c>
      <c r="I104" s="232" t="e">
        <f>H53</f>
        <v>#DIV/0!</v>
      </c>
      <c r="J104" s="161" t="e">
        <f>J53</f>
        <v>#DIV/0!</v>
      </c>
      <c r="K104" s="250" t="s">
        <v>49</v>
      </c>
      <c r="L104" s="85"/>
    </row>
    <row r="105" spans="1:12" hidden="1" x14ac:dyDescent="0.25">
      <c r="A105" s="176" t="s">
        <v>81</v>
      </c>
      <c r="B105" s="207" t="e">
        <f>I56</f>
        <v>#DIV/0!</v>
      </c>
      <c r="C105" s="232" t="e">
        <f>H56</f>
        <v>#DIV/0!</v>
      </c>
      <c r="D105" s="161" t="e">
        <f>J56</f>
        <v>#DIV/0!</v>
      </c>
      <c r="E105" s="248" t="s">
        <v>50</v>
      </c>
      <c r="F105" s="85"/>
      <c r="G105" s="239"/>
      <c r="H105" s="249" t="e">
        <f>I56</f>
        <v>#DIV/0!</v>
      </c>
      <c r="I105" s="232" t="e">
        <f>H56</f>
        <v>#DIV/0!</v>
      </c>
      <c r="J105" s="161" t="e">
        <f>J56</f>
        <v>#DIV/0!</v>
      </c>
      <c r="K105" s="250" t="s">
        <v>50</v>
      </c>
      <c r="L105" s="85"/>
    </row>
    <row r="106" spans="1:12" ht="15.75" hidden="1" thickBot="1" x14ac:dyDescent="0.3">
      <c r="A106" s="223" t="s">
        <v>82</v>
      </c>
      <c r="B106" s="251" t="e">
        <f>SUM(B104:B105)</f>
        <v>#DIV/0!</v>
      </c>
      <c r="C106" s="244"/>
      <c r="D106" s="224"/>
      <c r="E106" s="227"/>
      <c r="F106" s="252"/>
      <c r="G106" s="228"/>
      <c r="H106" s="253" t="e">
        <f>SUM(H104:H105)</f>
        <v>#DIV/0!</v>
      </c>
      <c r="I106" s="244"/>
      <c r="J106" s="224"/>
      <c r="K106" s="254"/>
      <c r="L106" s="217"/>
    </row>
    <row r="107" spans="1:12" ht="53.25" hidden="1" customHeight="1" thickBot="1" x14ac:dyDescent="0.3">
      <c r="A107" s="85"/>
      <c r="B107" s="217"/>
      <c r="C107" s="232"/>
      <c r="D107" s="85"/>
      <c r="E107" s="85"/>
      <c r="F107" s="217"/>
      <c r="G107" s="239"/>
    </row>
    <row r="108" spans="1:12" ht="25.5" hidden="1" x14ac:dyDescent="0.25">
      <c r="A108" s="246" t="s">
        <v>134</v>
      </c>
      <c r="B108" s="168" t="s">
        <v>79</v>
      </c>
      <c r="C108" s="235" t="s">
        <v>103</v>
      </c>
      <c r="D108" s="168" t="s">
        <v>96</v>
      </c>
      <c r="E108" s="219"/>
      <c r="F108" s="255"/>
      <c r="G108" s="220"/>
      <c r="H108" s="247" t="s">
        <v>104</v>
      </c>
      <c r="I108" s="235" t="s">
        <v>107</v>
      </c>
      <c r="J108" s="168" t="s">
        <v>106</v>
      </c>
      <c r="K108" s="222"/>
    </row>
    <row r="109" spans="1:12" hidden="1" x14ac:dyDescent="0.25">
      <c r="A109" s="176" t="s">
        <v>80</v>
      </c>
      <c r="B109" s="207" t="e">
        <f>IF(B22=0,I53,I55)</f>
        <v>#DIV/0!</v>
      </c>
      <c r="C109" s="232" t="e">
        <f>IF(B22=0,H53,H55)</f>
        <v>#DIV/0!</v>
      </c>
      <c r="D109" s="161" t="e">
        <f>IF(B22=0,J53,J55)</f>
        <v>#DIV/0!</v>
      </c>
      <c r="E109" s="248" t="s">
        <v>49</v>
      </c>
      <c r="F109" s="217"/>
      <c r="G109" s="239"/>
      <c r="H109" s="249" t="e">
        <f>I53</f>
        <v>#DIV/0!</v>
      </c>
      <c r="I109" s="232" t="e">
        <f>H53</f>
        <v>#DIV/0!</v>
      </c>
      <c r="J109" s="161" t="e">
        <f>J53</f>
        <v>#DIV/0!</v>
      </c>
      <c r="K109" s="250" t="s">
        <v>49</v>
      </c>
    </row>
    <row r="110" spans="1:12" hidden="1" x14ac:dyDescent="0.25">
      <c r="A110" s="241" t="s">
        <v>83</v>
      </c>
      <c r="B110" s="96" t="e">
        <f>I57</f>
        <v>#DIV/0!</v>
      </c>
      <c r="C110" s="232" t="e">
        <f>H57</f>
        <v>#DIV/0!</v>
      </c>
      <c r="D110" s="161" t="e">
        <f>J57</f>
        <v>#DIV/0!</v>
      </c>
      <c r="E110" s="248" t="s">
        <v>50</v>
      </c>
      <c r="F110" s="217"/>
      <c r="G110" s="239"/>
      <c r="H110" s="256" t="e">
        <f>I57</f>
        <v>#DIV/0!</v>
      </c>
      <c r="I110" s="232" t="e">
        <f>H57</f>
        <v>#DIV/0!</v>
      </c>
      <c r="J110" s="161" t="e">
        <f>J57</f>
        <v>#DIV/0!</v>
      </c>
      <c r="K110" s="250" t="s">
        <v>50</v>
      </c>
    </row>
    <row r="111" spans="1:12" ht="15.75" hidden="1" thickBot="1" x14ac:dyDescent="0.3">
      <c r="A111" s="223" t="s">
        <v>82</v>
      </c>
      <c r="B111" s="257" t="e">
        <f>SUM(B109:B110)</f>
        <v>#DIV/0!</v>
      </c>
      <c r="C111" s="244"/>
      <c r="D111" s="224"/>
      <c r="E111" s="227"/>
      <c r="F111" s="252"/>
      <c r="G111" s="228"/>
      <c r="H111" s="258" t="e">
        <f>SUM(H109:H110)</f>
        <v>#DIV/0!</v>
      </c>
      <c r="I111" s="244"/>
      <c r="J111" s="224"/>
      <c r="K111" s="254"/>
    </row>
    <row r="112" spans="1:12" ht="64.5" hidden="1" customHeight="1" thickBot="1" x14ac:dyDescent="0.3">
      <c r="A112" s="85"/>
      <c r="B112" s="217"/>
      <c r="C112" s="232"/>
      <c r="D112" s="85"/>
      <c r="E112" s="85"/>
      <c r="F112" s="217"/>
      <c r="G112" s="239"/>
    </row>
    <row r="113" spans="1:13" ht="38.25" hidden="1" x14ac:dyDescent="0.25">
      <c r="A113" s="246" t="s">
        <v>84</v>
      </c>
      <c r="B113" s="168" t="s">
        <v>79</v>
      </c>
      <c r="C113" s="235" t="s">
        <v>67</v>
      </c>
      <c r="D113" s="168" t="s">
        <v>95</v>
      </c>
      <c r="E113" s="219"/>
      <c r="F113" s="219"/>
      <c r="G113" s="220"/>
      <c r="H113" s="247" t="s">
        <v>104</v>
      </c>
      <c r="I113" s="235" t="s">
        <v>107</v>
      </c>
      <c r="J113" s="168" t="s">
        <v>106</v>
      </c>
      <c r="K113" s="222"/>
    </row>
    <row r="114" spans="1:13" ht="15.75" hidden="1" thickBot="1" x14ac:dyDescent="0.3">
      <c r="A114" s="259" t="s">
        <v>80</v>
      </c>
      <c r="B114" s="257" t="e">
        <f>I53</f>
        <v>#DIV/0!</v>
      </c>
      <c r="C114" s="260" t="e">
        <f>H53</f>
        <v>#DIV/0!</v>
      </c>
      <c r="D114" s="261" t="e">
        <f>J53</f>
        <v>#DIV/0!</v>
      </c>
      <c r="E114" s="262" t="s">
        <v>49</v>
      </c>
      <c r="F114" s="227"/>
      <c r="G114" s="228"/>
      <c r="H114" s="258" t="e">
        <f>I53</f>
        <v>#DIV/0!</v>
      </c>
      <c r="I114" s="260" t="e">
        <f>H53</f>
        <v>#DIV/0!</v>
      </c>
      <c r="J114" s="261" t="e">
        <f>J53</f>
        <v>#DIV/0!</v>
      </c>
      <c r="K114" s="230" t="s">
        <v>49</v>
      </c>
    </row>
    <row r="115" spans="1:13" ht="15.75" hidden="1" thickBot="1" x14ac:dyDescent="0.3">
      <c r="A115" s="85"/>
      <c r="B115" s="217"/>
      <c r="C115" s="232"/>
      <c r="D115" s="85"/>
    </row>
    <row r="116" spans="1:13" ht="94.5" hidden="1" thickBot="1" x14ac:dyDescent="0.35">
      <c r="A116" s="263" t="s">
        <v>214</v>
      </c>
      <c r="B116" s="255"/>
      <c r="C116" s="264"/>
      <c r="D116" s="219"/>
      <c r="E116" s="219"/>
      <c r="F116" s="219"/>
      <c r="G116" s="219"/>
      <c r="H116" s="219"/>
      <c r="I116" s="219"/>
      <c r="J116" s="219"/>
      <c r="K116" s="222"/>
    </row>
    <row r="117" spans="1:13" ht="19.5" hidden="1" thickBot="1" x14ac:dyDescent="0.35">
      <c r="A117" s="265"/>
      <c r="B117" s="266"/>
      <c r="C117" s="266"/>
      <c r="D117" s="219"/>
      <c r="E117" s="219"/>
      <c r="F117" s="219"/>
      <c r="G117" s="219"/>
      <c r="H117" s="219"/>
      <c r="I117" s="219"/>
      <c r="J117" s="219"/>
      <c r="K117" s="222"/>
    </row>
    <row r="118" spans="1:13" ht="25.5" hidden="1" x14ac:dyDescent="0.25">
      <c r="A118" s="218" t="s">
        <v>123</v>
      </c>
      <c r="B118" s="234" t="s">
        <v>71</v>
      </c>
      <c r="C118" s="234" t="s">
        <v>72</v>
      </c>
      <c r="D118" s="124"/>
      <c r="E118" s="124"/>
      <c r="F118" s="124"/>
      <c r="G118" s="217"/>
      <c r="H118" s="124"/>
      <c r="I118" s="124"/>
      <c r="J118" s="124"/>
      <c r="K118" s="178"/>
    </row>
    <row r="119" spans="1:13" hidden="1" x14ac:dyDescent="0.25">
      <c r="A119" s="237" t="s">
        <v>73</v>
      </c>
      <c r="B119" s="202"/>
      <c r="C119" s="267">
        <f>C94/B13</f>
        <v>0</v>
      </c>
      <c r="D119" s="85"/>
      <c r="E119" s="85"/>
      <c r="F119" s="217"/>
      <c r="G119" s="85"/>
      <c r="H119" s="142"/>
      <c r="I119" s="142"/>
      <c r="J119" s="231"/>
      <c r="K119" s="250"/>
    </row>
    <row r="120" spans="1:13" hidden="1" x14ac:dyDescent="0.25">
      <c r="A120" s="176" t="s">
        <v>74</v>
      </c>
      <c r="B120" s="205">
        <f>Rekentool!D25</f>
        <v>0</v>
      </c>
      <c r="C120" s="268"/>
      <c r="D120" s="85"/>
      <c r="E120" s="85"/>
      <c r="F120" s="217"/>
      <c r="G120" s="85"/>
      <c r="H120" s="85"/>
      <c r="I120" s="85"/>
      <c r="J120" s="85"/>
      <c r="K120" s="178"/>
    </row>
    <row r="121" spans="1:13" hidden="1" x14ac:dyDescent="0.25">
      <c r="A121" s="176" t="s">
        <v>75</v>
      </c>
      <c r="B121" s="205">
        <f>Rekentool!D26</f>
        <v>0</v>
      </c>
      <c r="C121" s="268"/>
      <c r="D121" s="85"/>
      <c r="E121" s="85"/>
      <c r="F121" s="217"/>
      <c r="G121" s="85"/>
      <c r="H121" s="85"/>
      <c r="I121" s="85"/>
      <c r="J121" s="85"/>
      <c r="K121" s="178"/>
    </row>
    <row r="122" spans="1:13" hidden="1" x14ac:dyDescent="0.25">
      <c r="A122" s="241" t="s">
        <v>76</v>
      </c>
      <c r="B122" s="205">
        <f>Rekentool!D27</f>
        <v>0</v>
      </c>
      <c r="C122" s="268"/>
      <c r="D122" s="85"/>
      <c r="E122" s="85"/>
      <c r="F122" s="217"/>
      <c r="G122" s="85"/>
      <c r="H122" s="85"/>
      <c r="I122" s="85"/>
      <c r="J122" s="85"/>
      <c r="K122" s="178"/>
    </row>
    <row r="123" spans="1:13" ht="15.75" hidden="1" thickBot="1" x14ac:dyDescent="0.3">
      <c r="A123" s="223" t="s">
        <v>77</v>
      </c>
      <c r="B123" s="242"/>
      <c r="C123" s="269"/>
      <c r="D123" s="142"/>
      <c r="E123" s="142"/>
      <c r="F123" s="156"/>
      <c r="G123" s="85"/>
      <c r="H123" s="85"/>
      <c r="I123" s="85"/>
      <c r="J123" s="85"/>
      <c r="K123" s="178"/>
    </row>
    <row r="124" spans="1:13" ht="15.75" hidden="1" thickBot="1" x14ac:dyDescent="0.3">
      <c r="A124" s="176"/>
      <c r="B124" s="217"/>
      <c r="C124" s="85"/>
      <c r="D124" s="85"/>
      <c r="E124" s="85"/>
      <c r="F124" s="85"/>
      <c r="G124" s="239"/>
      <c r="H124" s="85"/>
      <c r="I124" s="85"/>
      <c r="J124" s="85"/>
      <c r="K124" s="178"/>
    </row>
    <row r="125" spans="1:13" ht="25.5" hidden="1" x14ac:dyDescent="0.25">
      <c r="A125" s="246" t="s">
        <v>78</v>
      </c>
      <c r="B125" s="168" t="s">
        <v>79</v>
      </c>
      <c r="C125" s="235" t="s">
        <v>103</v>
      </c>
      <c r="D125" s="168" t="s">
        <v>96</v>
      </c>
      <c r="E125" s="219"/>
      <c r="F125" s="219"/>
      <c r="G125" s="220"/>
      <c r="H125" s="247" t="s">
        <v>104</v>
      </c>
      <c r="I125" s="235" t="s">
        <v>105</v>
      </c>
      <c r="J125" s="168" t="s">
        <v>106</v>
      </c>
      <c r="K125" s="222"/>
    </row>
    <row r="126" spans="1:13" hidden="1" x14ac:dyDescent="0.25">
      <c r="A126" s="176" t="s">
        <v>80</v>
      </c>
      <c r="B126" s="207" t="e">
        <f>IF(B22=0,I53,I72)</f>
        <v>#DIV/0!</v>
      </c>
      <c r="C126" s="192" t="e">
        <f>B126/A81</f>
        <v>#DIV/0!</v>
      </c>
      <c r="D126" s="161" t="e">
        <f>C126/4</f>
        <v>#DIV/0!</v>
      </c>
      <c r="E126" s="248" t="s">
        <v>49</v>
      </c>
      <c r="F126" s="85"/>
      <c r="G126" s="239"/>
      <c r="H126" s="249" t="e">
        <f>I53</f>
        <v>#DIV/0!</v>
      </c>
      <c r="I126" s="232" t="e">
        <f>H53</f>
        <v>#DIV/0!</v>
      </c>
      <c r="J126" s="161" t="e">
        <f>J53</f>
        <v>#DIV/0!</v>
      </c>
      <c r="K126" s="250" t="s">
        <v>49</v>
      </c>
      <c r="M126" s="64" t="s">
        <v>136</v>
      </c>
    </row>
    <row r="127" spans="1:13" hidden="1" x14ac:dyDescent="0.25">
      <c r="A127" s="176" t="s">
        <v>81</v>
      </c>
      <c r="B127" s="207" t="e">
        <f>I56</f>
        <v>#DIV/0!</v>
      </c>
      <c r="C127" s="232" t="e">
        <f>H56</f>
        <v>#DIV/0!</v>
      </c>
      <c r="D127" s="161" t="e">
        <f>J56</f>
        <v>#DIV/0!</v>
      </c>
      <c r="E127" s="248" t="s">
        <v>50</v>
      </c>
      <c r="F127" s="85"/>
      <c r="G127" s="239"/>
      <c r="H127" s="249" t="e">
        <f>I56</f>
        <v>#DIV/0!</v>
      </c>
      <c r="I127" s="232" t="e">
        <f>H56</f>
        <v>#DIV/0!</v>
      </c>
      <c r="J127" s="161" t="e">
        <f>J56</f>
        <v>#DIV/0!</v>
      </c>
      <c r="K127" s="250" t="s">
        <v>50</v>
      </c>
    </row>
    <row r="128" spans="1:13" ht="15.75" hidden="1" thickBot="1" x14ac:dyDescent="0.3">
      <c r="A128" s="223" t="s">
        <v>82</v>
      </c>
      <c r="B128" s="251" t="e">
        <f>SUM(B126:B127)</f>
        <v>#DIV/0!</v>
      </c>
      <c r="C128" s="244"/>
      <c r="D128" s="224"/>
      <c r="E128" s="227"/>
      <c r="F128" s="252"/>
      <c r="G128" s="228"/>
      <c r="H128" s="253" t="e">
        <f>SUM(H126:H127)</f>
        <v>#DIV/0!</v>
      </c>
      <c r="I128" s="244"/>
      <c r="J128" s="224"/>
      <c r="K128" s="254"/>
    </row>
    <row r="129" spans="1:13" ht="15.75" hidden="1" thickBot="1" x14ac:dyDescent="0.3">
      <c r="A129" s="176"/>
      <c r="B129" s="217"/>
      <c r="C129" s="232"/>
      <c r="D129" s="85"/>
      <c r="E129" s="85"/>
      <c r="F129" s="217"/>
      <c r="G129" s="239"/>
      <c r="H129" s="85"/>
      <c r="I129" s="85"/>
      <c r="J129" s="85"/>
      <c r="K129" s="178"/>
    </row>
    <row r="130" spans="1:13" ht="25.5" hidden="1" x14ac:dyDescent="0.25">
      <c r="A130" s="246" t="s">
        <v>122</v>
      </c>
      <c r="B130" s="168" t="s">
        <v>79</v>
      </c>
      <c r="C130" s="235" t="s">
        <v>103</v>
      </c>
      <c r="D130" s="168" t="s">
        <v>96</v>
      </c>
      <c r="E130" s="219"/>
      <c r="F130" s="255"/>
      <c r="G130" s="220"/>
      <c r="H130" s="247" t="s">
        <v>104</v>
      </c>
      <c r="I130" s="235" t="s">
        <v>107</v>
      </c>
      <c r="J130" s="168" t="s">
        <v>106</v>
      </c>
      <c r="K130" s="222"/>
    </row>
    <row r="131" spans="1:13" hidden="1" x14ac:dyDescent="0.25">
      <c r="A131" s="176" t="s">
        <v>80</v>
      </c>
      <c r="B131" s="207" t="e">
        <f>IF(B22=0,I53,I72)</f>
        <v>#DIV/0!</v>
      </c>
      <c r="C131" s="232" t="e">
        <f>B131/A81</f>
        <v>#DIV/0!</v>
      </c>
      <c r="D131" s="161" t="e">
        <f>C131/4</f>
        <v>#DIV/0!</v>
      </c>
      <c r="E131" s="248" t="s">
        <v>49</v>
      </c>
      <c r="F131" s="217"/>
      <c r="G131" s="239"/>
      <c r="H131" s="249" t="e">
        <f>I53</f>
        <v>#DIV/0!</v>
      </c>
      <c r="I131" s="232" t="e">
        <f>H53</f>
        <v>#DIV/0!</v>
      </c>
      <c r="J131" s="161" t="e">
        <f>J53</f>
        <v>#DIV/0!</v>
      </c>
      <c r="K131" s="250" t="s">
        <v>49</v>
      </c>
      <c r="M131" s="64" t="s">
        <v>137</v>
      </c>
    </row>
    <row r="132" spans="1:13" ht="15.75" hidden="1" thickBot="1" x14ac:dyDescent="0.3">
      <c r="A132" s="181" t="s">
        <v>83</v>
      </c>
      <c r="B132" s="270" t="e">
        <f>I57</f>
        <v>#DIV/0!</v>
      </c>
      <c r="C132" s="271" t="e">
        <f>H57</f>
        <v>#DIV/0!</v>
      </c>
      <c r="D132" s="272" t="e">
        <f>J57</f>
        <v>#DIV/0!</v>
      </c>
      <c r="E132" s="262" t="s">
        <v>50</v>
      </c>
      <c r="F132" s="252"/>
      <c r="G132" s="228"/>
      <c r="H132" s="273" t="e">
        <f>I57</f>
        <v>#DIV/0!</v>
      </c>
      <c r="I132" s="271" t="e">
        <f>H57</f>
        <v>#DIV/0!</v>
      </c>
      <c r="J132" s="272" t="e">
        <f>J57</f>
        <v>#DIV/0!</v>
      </c>
      <c r="K132" s="230" t="s">
        <v>50</v>
      </c>
    </row>
    <row r="133" spans="1:13" ht="15" hidden="1" customHeight="1" thickBot="1" x14ac:dyDescent="0.3">
      <c r="A133" s="181" t="s">
        <v>82</v>
      </c>
      <c r="B133" s="270" t="e">
        <f>SUM(B131:B132)</f>
        <v>#DIV/0!</v>
      </c>
      <c r="C133" s="274"/>
      <c r="D133" s="275"/>
      <c r="E133" s="227"/>
      <c r="F133" s="252"/>
      <c r="G133" s="228"/>
      <c r="H133" s="273" t="e">
        <f>SUM(H131:H132)</f>
        <v>#DIV/0!</v>
      </c>
      <c r="I133" s="274"/>
      <c r="J133" s="275"/>
      <c r="K133" s="254"/>
    </row>
    <row r="134" spans="1:13" ht="25.5" hidden="1" customHeight="1" x14ac:dyDescent="0.25">
      <c r="A134" s="176"/>
      <c r="B134" s="276"/>
      <c r="C134" s="85"/>
      <c r="D134" s="85"/>
      <c r="E134" s="85"/>
      <c r="F134" s="85"/>
      <c r="G134" s="85"/>
      <c r="H134" s="85"/>
      <c r="I134" s="85"/>
      <c r="J134" s="85"/>
      <c r="K134" s="178"/>
    </row>
    <row r="135" spans="1:13" ht="38.25" hidden="1" customHeight="1" x14ac:dyDescent="0.25">
      <c r="A135" s="176"/>
      <c r="B135" s="85"/>
      <c r="C135" s="85"/>
      <c r="D135" s="85"/>
      <c r="E135" s="85"/>
      <c r="F135" s="85"/>
      <c r="G135" s="85"/>
      <c r="H135" s="85"/>
      <c r="I135" s="85"/>
      <c r="J135" s="85"/>
      <c r="K135" s="178"/>
    </row>
    <row r="136" spans="1:13" ht="15" hidden="1" customHeight="1" x14ac:dyDescent="0.25">
      <c r="A136" s="176"/>
      <c r="B136" s="85"/>
      <c r="C136" s="85"/>
      <c r="D136" s="85"/>
      <c r="E136" s="85"/>
      <c r="F136" s="85"/>
      <c r="G136" s="85"/>
      <c r="H136" s="85"/>
      <c r="I136" s="85"/>
      <c r="J136" s="85"/>
      <c r="K136" s="178"/>
    </row>
    <row r="137" spans="1:13" ht="15.75" hidden="1" thickBot="1" x14ac:dyDescent="0.3">
      <c r="A137" s="223" t="s">
        <v>82</v>
      </c>
      <c r="B137" s="251" t="e">
        <f>SUM(B131:B132)</f>
        <v>#DIV/0!</v>
      </c>
      <c r="C137" s="244"/>
      <c r="D137" s="224"/>
      <c r="E137" s="227"/>
      <c r="F137" s="252"/>
      <c r="G137" s="228"/>
      <c r="H137" s="253" t="e">
        <f>SUM(H131:H132)</f>
        <v>#DIV/0!</v>
      </c>
      <c r="I137" s="244"/>
      <c r="J137" s="224"/>
      <c r="K137" s="254"/>
    </row>
    <row r="138" spans="1:13" x14ac:dyDescent="0.25">
      <c r="A138" s="124"/>
      <c r="B138" s="124"/>
      <c r="C138" s="277"/>
      <c r="D138" s="278"/>
      <c r="E138" s="85"/>
    </row>
    <row r="139" spans="1:13" x14ac:dyDescent="0.25">
      <c r="A139" s="124"/>
      <c r="B139" s="124"/>
      <c r="C139" s="279"/>
      <c r="D139" s="278"/>
      <c r="E139" s="85"/>
    </row>
    <row r="140" spans="1:13" x14ac:dyDescent="0.25">
      <c r="A140" s="124"/>
      <c r="B140" s="124"/>
      <c r="C140" s="280"/>
      <c r="D140" s="281"/>
      <c r="E140" s="85"/>
    </row>
    <row r="141" spans="1:13" x14ac:dyDescent="0.25">
      <c r="A141" s="124"/>
      <c r="B141" s="124"/>
      <c r="C141" s="280"/>
      <c r="D141" s="88"/>
      <c r="E141" s="85"/>
    </row>
    <row r="142" spans="1:13" x14ac:dyDescent="0.25">
      <c r="A142" s="124"/>
      <c r="B142" s="124"/>
      <c r="C142" s="282"/>
      <c r="D142" s="88"/>
      <c r="E142" s="85"/>
    </row>
    <row r="143" spans="1:13" x14ac:dyDescent="0.25">
      <c r="A143" s="283"/>
      <c r="B143" s="124"/>
      <c r="C143" s="282"/>
      <c r="D143" s="88"/>
      <c r="E143" s="85"/>
    </row>
    <row r="144" spans="1:13" x14ac:dyDescent="0.25">
      <c r="A144" s="124"/>
      <c r="B144" s="124"/>
      <c r="C144" s="282"/>
      <c r="D144" s="284"/>
      <c r="E144" s="85"/>
    </row>
    <row r="145" spans="1:5" x14ac:dyDescent="0.25">
      <c r="A145" s="124"/>
      <c r="B145" s="124"/>
      <c r="C145" s="282"/>
      <c r="D145" s="284"/>
      <c r="E145" s="85"/>
    </row>
    <row r="146" spans="1:5" x14ac:dyDescent="0.25">
      <c r="A146" s="124"/>
      <c r="B146" s="124"/>
      <c r="C146" s="282"/>
      <c r="D146" s="88"/>
      <c r="E146" s="85"/>
    </row>
    <row r="147" spans="1:5" x14ac:dyDescent="0.25">
      <c r="A147" s="124"/>
      <c r="B147" s="124"/>
      <c r="C147" s="282"/>
      <c r="D147" s="88"/>
      <c r="E147" s="85"/>
    </row>
    <row r="148" spans="1:5" x14ac:dyDescent="0.25">
      <c r="A148" s="124"/>
      <c r="B148" s="124"/>
      <c r="C148" s="282"/>
      <c r="D148" s="88"/>
      <c r="E148" s="85"/>
    </row>
    <row r="149" spans="1:5" x14ac:dyDescent="0.25">
      <c r="A149" s="85"/>
      <c r="B149" s="85"/>
      <c r="C149" s="85"/>
      <c r="D149" s="85"/>
      <c r="E149" s="85"/>
    </row>
    <row r="150" spans="1:5" x14ac:dyDescent="0.25">
      <c r="A150" s="85"/>
      <c r="B150" s="85"/>
      <c r="C150" s="85"/>
      <c r="D150" s="85"/>
      <c r="E150" s="85"/>
    </row>
    <row r="151" spans="1:5" x14ac:dyDescent="0.25">
      <c r="A151" s="85"/>
      <c r="B151" s="85"/>
      <c r="C151" s="85"/>
      <c r="D151" s="85"/>
      <c r="E151" s="85"/>
    </row>
    <row r="152" spans="1:5" x14ac:dyDescent="0.25">
      <c r="A152" s="85"/>
      <c r="B152" s="85"/>
      <c r="C152" s="85"/>
      <c r="D152" s="85"/>
      <c r="E152" s="85"/>
    </row>
    <row r="153" spans="1:5" x14ac:dyDescent="0.25">
      <c r="A153" s="85"/>
      <c r="B153" s="85"/>
      <c r="C153" s="85"/>
      <c r="D153" s="85"/>
      <c r="E153" s="85"/>
    </row>
    <row r="154" spans="1:5" x14ac:dyDescent="0.25">
      <c r="A154" s="85"/>
      <c r="B154" s="85"/>
      <c r="C154" s="85"/>
      <c r="D154" s="85"/>
      <c r="E154" s="85"/>
    </row>
    <row r="155" spans="1:5" x14ac:dyDescent="0.25">
      <c r="A155" s="85"/>
      <c r="B155" s="85"/>
      <c r="C155" s="85"/>
      <c r="D155" s="85"/>
      <c r="E155" s="85"/>
    </row>
    <row r="156" spans="1:5" x14ac:dyDescent="0.25">
      <c r="A156" s="85"/>
      <c r="B156" s="85"/>
      <c r="C156" s="85"/>
      <c r="D156" s="85"/>
      <c r="E156" s="85"/>
    </row>
    <row r="157" spans="1:5" x14ac:dyDescent="0.25">
      <c r="A157" s="85"/>
      <c r="B157" s="85"/>
      <c r="C157" s="85"/>
      <c r="D157" s="85"/>
      <c r="E157" s="85"/>
    </row>
    <row r="158" spans="1:5" x14ac:dyDescent="0.25">
      <c r="A158" s="85"/>
      <c r="B158" s="85"/>
      <c r="C158" s="85"/>
      <c r="D158" s="85"/>
      <c r="E158" s="85"/>
    </row>
    <row r="159" spans="1:5" x14ac:dyDescent="0.25">
      <c r="A159" s="85"/>
      <c r="B159" s="85"/>
      <c r="C159" s="85"/>
      <c r="D159" s="85"/>
      <c r="E159" s="85"/>
    </row>
    <row r="160" spans="1:5" x14ac:dyDescent="0.25">
      <c r="A160" s="85"/>
      <c r="B160" s="85"/>
      <c r="C160" s="85"/>
      <c r="D160" s="85"/>
      <c r="E160" s="85"/>
    </row>
    <row r="161" spans="1:5" x14ac:dyDescent="0.25">
      <c r="A161" s="85"/>
      <c r="B161" s="85"/>
      <c r="C161" s="85"/>
      <c r="D161" s="85"/>
      <c r="E161" s="85"/>
    </row>
    <row r="162" spans="1:5" x14ac:dyDescent="0.25">
      <c r="A162" s="85"/>
      <c r="B162" s="85"/>
      <c r="C162" s="85"/>
      <c r="D162" s="85"/>
      <c r="E162" s="85"/>
    </row>
    <row r="163" spans="1:5" x14ac:dyDescent="0.25">
      <c r="A163" s="85"/>
      <c r="B163" s="85"/>
      <c r="C163" s="85"/>
      <c r="D163" s="85"/>
      <c r="E163" s="85"/>
    </row>
    <row r="164" spans="1:5" x14ac:dyDescent="0.25">
      <c r="A164" s="85"/>
      <c r="B164" s="85"/>
      <c r="C164" s="85"/>
      <c r="D164" s="85"/>
      <c r="E164" s="85"/>
    </row>
    <row r="165" spans="1:5" x14ac:dyDescent="0.25">
      <c r="A165" s="85"/>
      <c r="B165" s="85"/>
      <c r="C165" s="85"/>
      <c r="D165" s="85"/>
      <c r="E165" s="85"/>
    </row>
    <row r="166" spans="1:5" x14ac:dyDescent="0.25">
      <c r="A166" s="85"/>
      <c r="B166" s="85"/>
      <c r="C166" s="85"/>
      <c r="D166" s="85"/>
      <c r="E166" s="85"/>
    </row>
    <row r="167" spans="1:5" x14ac:dyDescent="0.25">
      <c r="A167" s="85"/>
      <c r="B167" s="85"/>
      <c r="C167" s="85"/>
      <c r="D167" s="85"/>
      <c r="E167" s="85"/>
    </row>
    <row r="168" spans="1:5" x14ac:dyDescent="0.25">
      <c r="A168" s="85"/>
      <c r="B168" s="85"/>
      <c r="C168" s="85"/>
      <c r="D168" s="85"/>
      <c r="E168" s="85"/>
    </row>
    <row r="169" spans="1:5" x14ac:dyDescent="0.25">
      <c r="A169" s="85"/>
      <c r="B169" s="85"/>
      <c r="C169" s="85"/>
      <c r="D169" s="85"/>
      <c r="E169" s="85"/>
    </row>
    <row r="170" spans="1:5" x14ac:dyDescent="0.25">
      <c r="A170" s="85"/>
      <c r="B170" s="85"/>
      <c r="C170" s="85"/>
      <c r="D170" s="85"/>
      <c r="E170" s="85"/>
    </row>
    <row r="171" spans="1:5" x14ac:dyDescent="0.25">
      <c r="A171" s="85"/>
      <c r="B171" s="85"/>
      <c r="C171" s="85"/>
      <c r="D171" s="85"/>
      <c r="E171" s="85"/>
    </row>
    <row r="172" spans="1:5" x14ac:dyDescent="0.25">
      <c r="A172" s="85"/>
      <c r="B172" s="85"/>
      <c r="C172" s="85"/>
      <c r="D172" s="85"/>
      <c r="E172" s="85"/>
    </row>
    <row r="173" spans="1:5" x14ac:dyDescent="0.25">
      <c r="A173" s="85"/>
      <c r="B173" s="85"/>
      <c r="C173" s="85"/>
      <c r="D173" s="85"/>
      <c r="E173" s="85"/>
    </row>
    <row r="174" spans="1:5" x14ac:dyDescent="0.25">
      <c r="A174" s="85"/>
      <c r="B174" s="85"/>
      <c r="C174" s="85"/>
      <c r="D174" s="85"/>
      <c r="E174" s="85"/>
    </row>
    <row r="175" spans="1:5" x14ac:dyDescent="0.25">
      <c r="A175" s="85"/>
      <c r="B175" s="85"/>
      <c r="C175" s="85"/>
      <c r="D175" s="85"/>
      <c r="E175" s="85"/>
    </row>
    <row r="176" spans="1:5" x14ac:dyDescent="0.25">
      <c r="A176" s="85"/>
      <c r="B176" s="85"/>
      <c r="C176" s="85"/>
      <c r="D176" s="85"/>
      <c r="E176" s="85"/>
    </row>
    <row r="177" spans="1:5" x14ac:dyDescent="0.25">
      <c r="A177" s="85"/>
      <c r="B177" s="85"/>
      <c r="C177" s="85"/>
      <c r="D177" s="85"/>
      <c r="E177" s="85"/>
    </row>
    <row r="178" spans="1:5" x14ac:dyDescent="0.25">
      <c r="A178" s="85"/>
      <c r="B178" s="85"/>
      <c r="C178" s="85"/>
      <c r="D178" s="85"/>
      <c r="E178" s="85"/>
    </row>
    <row r="179" spans="1:5" x14ac:dyDescent="0.25">
      <c r="A179" s="85"/>
      <c r="B179" s="85"/>
      <c r="C179" s="85"/>
      <c r="D179" s="85"/>
      <c r="E179" s="85"/>
    </row>
    <row r="180" spans="1:5" x14ac:dyDescent="0.25">
      <c r="A180" s="85"/>
      <c r="B180" s="85"/>
      <c r="C180" s="85"/>
      <c r="D180" s="85"/>
      <c r="E180" s="85"/>
    </row>
    <row r="181" spans="1:5" x14ac:dyDescent="0.25">
      <c r="A181" s="85"/>
      <c r="B181" s="85"/>
      <c r="C181" s="85"/>
      <c r="D181" s="85"/>
      <c r="E181" s="85"/>
    </row>
    <row r="182" spans="1:5" x14ac:dyDescent="0.25">
      <c r="A182" s="85"/>
      <c r="B182" s="85"/>
      <c r="C182" s="85"/>
      <c r="D182" s="85"/>
      <c r="E182" s="85"/>
    </row>
    <row r="183" spans="1:5" x14ac:dyDescent="0.25">
      <c r="A183" s="85"/>
      <c r="B183" s="85"/>
      <c r="C183" s="85"/>
      <c r="D183" s="85"/>
      <c r="E183" s="85"/>
    </row>
    <row r="184" spans="1:5" x14ac:dyDescent="0.25">
      <c r="A184" s="85"/>
      <c r="B184" s="85"/>
      <c r="C184" s="85"/>
      <c r="D184" s="85"/>
      <c r="E184" s="85"/>
    </row>
    <row r="185" spans="1:5" x14ac:dyDescent="0.25">
      <c r="A185" s="85"/>
      <c r="B185" s="85"/>
      <c r="C185" s="85"/>
      <c r="D185" s="85"/>
      <c r="E185" s="85"/>
    </row>
    <row r="186" spans="1:5" x14ac:dyDescent="0.25">
      <c r="A186" s="85"/>
      <c r="B186" s="85"/>
      <c r="C186" s="85"/>
      <c r="D186" s="85"/>
      <c r="E186" s="85"/>
    </row>
    <row r="187" spans="1:5" x14ac:dyDescent="0.25">
      <c r="A187" s="85"/>
      <c r="B187" s="85"/>
      <c r="C187" s="85"/>
      <c r="D187" s="85"/>
      <c r="E187" s="85"/>
    </row>
    <row r="188" spans="1:5" x14ac:dyDescent="0.25">
      <c r="A188" s="85"/>
      <c r="B188" s="85"/>
      <c r="C188" s="85"/>
      <c r="D188" s="85"/>
      <c r="E188" s="85"/>
    </row>
    <row r="189" spans="1:5" x14ac:dyDescent="0.25">
      <c r="A189" s="85"/>
      <c r="B189" s="85"/>
      <c r="C189" s="85"/>
      <c r="D189" s="85"/>
      <c r="E189" s="85"/>
    </row>
    <row r="190" spans="1:5" x14ac:dyDescent="0.25">
      <c r="A190" s="85"/>
      <c r="B190" s="85"/>
      <c r="C190" s="85"/>
      <c r="D190" s="85"/>
      <c r="E190" s="85"/>
    </row>
    <row r="191" spans="1:5" x14ac:dyDescent="0.25">
      <c r="A191" s="85"/>
      <c r="B191" s="85"/>
      <c r="C191" s="85"/>
      <c r="D191" s="85"/>
      <c r="E191" s="85"/>
    </row>
    <row r="192" spans="1:5" x14ac:dyDescent="0.25">
      <c r="A192" s="85"/>
      <c r="B192" s="85"/>
      <c r="C192" s="85"/>
      <c r="D192" s="85"/>
      <c r="E192" s="85"/>
    </row>
    <row r="193" spans="1:5" x14ac:dyDescent="0.25">
      <c r="A193" s="85"/>
      <c r="B193" s="85"/>
      <c r="C193" s="85"/>
      <c r="D193" s="85"/>
      <c r="E193" s="85"/>
    </row>
    <row r="194" spans="1:5" x14ac:dyDescent="0.25">
      <c r="A194" s="85"/>
      <c r="B194" s="85"/>
      <c r="C194" s="85"/>
      <c r="D194" s="85"/>
      <c r="E194" s="85"/>
    </row>
    <row r="195" spans="1:5" x14ac:dyDescent="0.25">
      <c r="A195" s="85"/>
      <c r="B195" s="85"/>
      <c r="C195" s="85"/>
      <c r="D195" s="85"/>
      <c r="E195" s="85"/>
    </row>
    <row r="196" spans="1:5" x14ac:dyDescent="0.25">
      <c r="A196" s="85"/>
      <c r="B196" s="85"/>
      <c r="C196" s="85"/>
      <c r="D196" s="85"/>
      <c r="E196" s="85"/>
    </row>
    <row r="197" spans="1:5" x14ac:dyDescent="0.25">
      <c r="A197" s="85"/>
      <c r="B197" s="85"/>
      <c r="C197" s="85"/>
      <c r="D197" s="85"/>
      <c r="E197" s="85"/>
    </row>
    <row r="198" spans="1:5" x14ac:dyDescent="0.25">
      <c r="A198" s="85"/>
      <c r="B198" s="85"/>
      <c r="C198" s="85"/>
      <c r="D198" s="85"/>
      <c r="E198" s="85"/>
    </row>
    <row r="199" spans="1:5" x14ac:dyDescent="0.25">
      <c r="A199" s="85"/>
      <c r="B199" s="85"/>
      <c r="C199" s="85"/>
      <c r="D199" s="85"/>
      <c r="E199" s="85"/>
    </row>
    <row r="200" spans="1:5" x14ac:dyDescent="0.25">
      <c r="A200" s="85"/>
      <c r="B200" s="85"/>
      <c r="C200" s="85"/>
      <c r="D200" s="85"/>
      <c r="E200" s="85"/>
    </row>
    <row r="201" spans="1:5" x14ac:dyDescent="0.25">
      <c r="A201" s="85"/>
      <c r="B201" s="85"/>
      <c r="C201" s="85"/>
      <c r="D201" s="85"/>
      <c r="E201" s="85"/>
    </row>
    <row r="202" spans="1:5" x14ac:dyDescent="0.25">
      <c r="A202" s="85"/>
      <c r="B202" s="85"/>
      <c r="C202" s="85"/>
      <c r="D202" s="85"/>
      <c r="E202" s="85"/>
    </row>
    <row r="203" spans="1:5" x14ac:dyDescent="0.25">
      <c r="A203" s="85"/>
      <c r="B203" s="85"/>
      <c r="C203" s="85"/>
      <c r="D203" s="85"/>
      <c r="E203" s="85"/>
    </row>
    <row r="204" spans="1:5" x14ac:dyDescent="0.25">
      <c r="A204" s="85"/>
      <c r="B204" s="85"/>
      <c r="C204" s="85"/>
      <c r="D204" s="85"/>
      <c r="E204" s="85"/>
    </row>
    <row r="205" spans="1:5" x14ac:dyDescent="0.25">
      <c r="A205" s="85"/>
      <c r="B205" s="85"/>
      <c r="C205" s="85"/>
      <c r="D205" s="85"/>
      <c r="E205" s="85"/>
    </row>
    <row r="206" spans="1:5" x14ac:dyDescent="0.25">
      <c r="A206" s="85"/>
      <c r="B206" s="85"/>
      <c r="C206" s="85"/>
      <c r="D206" s="85"/>
      <c r="E206" s="85"/>
    </row>
    <row r="207" spans="1:5" x14ac:dyDescent="0.25">
      <c r="A207" s="85"/>
      <c r="B207" s="85"/>
      <c r="C207" s="85"/>
      <c r="D207" s="85"/>
      <c r="E207" s="85"/>
    </row>
    <row r="208" spans="1:5" x14ac:dyDescent="0.25">
      <c r="A208" s="85"/>
      <c r="B208" s="85"/>
      <c r="C208" s="85"/>
      <c r="D208" s="85"/>
      <c r="E208" s="85"/>
    </row>
    <row r="209" spans="1:5" x14ac:dyDescent="0.25">
      <c r="A209" s="85"/>
      <c r="B209" s="85"/>
      <c r="C209" s="85"/>
      <c r="D209" s="85"/>
      <c r="E209" s="85"/>
    </row>
    <row r="210" spans="1:5" x14ac:dyDescent="0.25">
      <c r="A210" s="85"/>
      <c r="B210" s="85"/>
      <c r="C210" s="85"/>
      <c r="D210" s="85"/>
      <c r="E210" s="85"/>
    </row>
    <row r="211" spans="1:5" x14ac:dyDescent="0.25">
      <c r="A211" s="85"/>
      <c r="B211" s="85"/>
      <c r="C211" s="85"/>
      <c r="D211" s="85"/>
      <c r="E211" s="85"/>
    </row>
    <row r="212" spans="1:5" x14ac:dyDescent="0.25">
      <c r="A212" s="85"/>
      <c r="B212" s="85"/>
      <c r="C212" s="85"/>
      <c r="D212" s="85"/>
      <c r="E212" s="85"/>
    </row>
    <row r="213" spans="1:5" x14ac:dyDescent="0.25">
      <c r="A213" s="85"/>
      <c r="B213" s="85"/>
      <c r="C213" s="85"/>
      <c r="D213" s="85"/>
      <c r="E213" s="85"/>
    </row>
    <row r="214" spans="1:5" x14ac:dyDescent="0.25">
      <c r="A214" s="85"/>
      <c r="B214" s="85"/>
      <c r="C214" s="85"/>
      <c r="D214" s="85"/>
      <c r="E214" s="85"/>
    </row>
    <row r="215" spans="1:5" x14ac:dyDescent="0.25">
      <c r="A215" s="85"/>
      <c r="B215" s="85"/>
      <c r="C215" s="85"/>
      <c r="D215" s="85"/>
      <c r="E215" s="85"/>
    </row>
    <row r="216" spans="1:5" x14ac:dyDescent="0.25">
      <c r="A216" s="85"/>
      <c r="B216" s="85"/>
      <c r="C216" s="85"/>
      <c r="D216" s="85"/>
      <c r="E216" s="85"/>
    </row>
    <row r="217" spans="1:5" x14ac:dyDescent="0.25">
      <c r="A217" s="85"/>
      <c r="B217" s="85"/>
      <c r="C217" s="85"/>
      <c r="D217" s="85"/>
      <c r="E217" s="85"/>
    </row>
    <row r="218" spans="1:5" x14ac:dyDescent="0.25">
      <c r="A218" s="85"/>
      <c r="B218" s="85"/>
      <c r="C218" s="85"/>
      <c r="D218" s="85"/>
      <c r="E218" s="85"/>
    </row>
    <row r="219" spans="1:5" x14ac:dyDescent="0.25">
      <c r="A219" s="85"/>
      <c r="B219" s="85"/>
      <c r="C219" s="85"/>
      <c r="D219" s="85"/>
      <c r="E219" s="85"/>
    </row>
    <row r="220" spans="1:5" x14ac:dyDescent="0.25">
      <c r="A220" s="85"/>
      <c r="B220" s="85"/>
      <c r="C220" s="85"/>
      <c r="D220" s="85"/>
      <c r="E220" s="85"/>
    </row>
    <row r="221" spans="1:5" x14ac:dyDescent="0.25">
      <c r="A221" s="85"/>
      <c r="B221" s="85"/>
      <c r="C221" s="85"/>
      <c r="D221" s="85"/>
      <c r="E221" s="85"/>
    </row>
    <row r="222" spans="1:5" x14ac:dyDescent="0.25">
      <c r="A222" s="85"/>
      <c r="B222" s="85"/>
      <c r="C222" s="85"/>
      <c r="D222" s="85"/>
      <c r="E222" s="85"/>
    </row>
    <row r="223" spans="1:5" x14ac:dyDescent="0.25">
      <c r="A223" s="85"/>
      <c r="B223" s="85"/>
      <c r="C223" s="85"/>
      <c r="D223" s="85"/>
      <c r="E223" s="85"/>
    </row>
    <row r="224" spans="1:5" x14ac:dyDescent="0.25">
      <c r="A224" s="85"/>
      <c r="B224" s="85"/>
      <c r="C224" s="85"/>
      <c r="D224" s="85"/>
      <c r="E224" s="85"/>
    </row>
    <row r="225" spans="1:5" x14ac:dyDescent="0.25">
      <c r="A225" s="85"/>
      <c r="B225" s="85"/>
      <c r="C225" s="85"/>
      <c r="D225" s="85"/>
      <c r="E225" s="85"/>
    </row>
    <row r="226" spans="1:5" x14ac:dyDescent="0.25">
      <c r="A226" s="85"/>
      <c r="B226" s="85"/>
      <c r="C226" s="85"/>
      <c r="D226" s="85"/>
      <c r="E226" s="85"/>
    </row>
    <row r="227" spans="1:5" x14ac:dyDescent="0.25">
      <c r="A227" s="85"/>
      <c r="B227" s="85"/>
      <c r="C227" s="85"/>
      <c r="D227" s="85"/>
      <c r="E227" s="85"/>
    </row>
    <row r="228" spans="1:5" x14ac:dyDescent="0.25">
      <c r="A228" s="85"/>
      <c r="B228" s="85"/>
      <c r="C228" s="85"/>
      <c r="D228" s="85"/>
      <c r="E228" s="85"/>
    </row>
    <row r="229" spans="1:5" x14ac:dyDescent="0.25">
      <c r="A229" s="85"/>
      <c r="B229" s="85"/>
      <c r="C229" s="85"/>
      <c r="D229" s="85"/>
      <c r="E229" s="85"/>
    </row>
    <row r="230" spans="1:5" x14ac:dyDescent="0.25">
      <c r="A230" s="85"/>
      <c r="B230" s="85"/>
      <c r="C230" s="85"/>
      <c r="D230" s="85"/>
      <c r="E230" s="85"/>
    </row>
    <row r="231" spans="1:5" x14ac:dyDescent="0.25">
      <c r="A231" s="85"/>
      <c r="B231" s="85"/>
      <c r="C231" s="85"/>
      <c r="D231" s="85"/>
      <c r="E231" s="85"/>
    </row>
    <row r="232" spans="1:5" x14ac:dyDescent="0.25">
      <c r="A232" s="85"/>
      <c r="B232" s="85"/>
      <c r="C232" s="85"/>
      <c r="D232" s="85"/>
      <c r="E232" s="85"/>
    </row>
    <row r="233" spans="1:5" x14ac:dyDescent="0.25">
      <c r="A233" s="85"/>
      <c r="B233" s="85"/>
      <c r="C233" s="85"/>
      <c r="D233" s="85"/>
      <c r="E233" s="85"/>
    </row>
    <row r="234" spans="1:5" x14ac:dyDescent="0.25">
      <c r="A234" s="85"/>
      <c r="B234" s="85"/>
      <c r="C234" s="85"/>
      <c r="D234" s="85"/>
      <c r="E234" s="85"/>
    </row>
    <row r="235" spans="1:5" x14ac:dyDescent="0.25">
      <c r="A235" s="85"/>
      <c r="B235" s="85"/>
      <c r="C235" s="85"/>
      <c r="D235" s="85"/>
      <c r="E235" s="85"/>
    </row>
    <row r="236" spans="1:5" x14ac:dyDescent="0.25">
      <c r="A236" s="85"/>
      <c r="B236" s="85"/>
      <c r="C236" s="85"/>
      <c r="D236" s="85"/>
      <c r="E236" s="85"/>
    </row>
    <row r="237" spans="1:5" x14ac:dyDescent="0.25">
      <c r="A237" s="85"/>
      <c r="B237" s="85"/>
      <c r="C237" s="85"/>
      <c r="D237" s="85"/>
      <c r="E237" s="85"/>
    </row>
    <row r="238" spans="1:5" x14ac:dyDescent="0.25">
      <c r="A238" s="85"/>
      <c r="B238" s="85"/>
      <c r="C238" s="85"/>
      <c r="D238" s="85"/>
      <c r="E238" s="85"/>
    </row>
    <row r="239" spans="1:5" x14ac:dyDescent="0.25">
      <c r="A239" s="85"/>
      <c r="B239" s="85"/>
      <c r="C239" s="85"/>
      <c r="D239" s="85"/>
      <c r="E239" s="85"/>
    </row>
    <row r="240" spans="1:5" x14ac:dyDescent="0.25">
      <c r="A240" s="85"/>
      <c r="B240" s="85"/>
      <c r="C240" s="85"/>
      <c r="D240" s="85"/>
      <c r="E240" s="85"/>
    </row>
    <row r="241" spans="1:5" x14ac:dyDescent="0.25">
      <c r="A241" s="85"/>
      <c r="B241" s="85"/>
      <c r="C241" s="85"/>
      <c r="D241" s="85"/>
      <c r="E241" s="85"/>
    </row>
    <row r="242" spans="1:5" x14ac:dyDescent="0.25">
      <c r="A242" s="85"/>
      <c r="B242" s="85"/>
      <c r="C242" s="85"/>
      <c r="D242" s="85"/>
      <c r="E242" s="85"/>
    </row>
    <row r="243" spans="1:5" x14ac:dyDescent="0.25">
      <c r="A243" s="85"/>
      <c r="B243" s="85"/>
      <c r="C243" s="85"/>
      <c r="D243" s="85"/>
      <c r="E243" s="85"/>
    </row>
    <row r="244" spans="1:5" x14ac:dyDescent="0.25">
      <c r="A244" s="85"/>
      <c r="B244" s="85"/>
      <c r="C244" s="85"/>
      <c r="D244" s="85"/>
      <c r="E244" s="85"/>
    </row>
    <row r="245" spans="1:5" x14ac:dyDescent="0.25">
      <c r="A245" s="85"/>
      <c r="B245" s="85"/>
      <c r="C245" s="85"/>
      <c r="D245" s="85"/>
      <c r="E245" s="85"/>
    </row>
    <row r="246" spans="1:5" x14ac:dyDescent="0.25">
      <c r="A246" s="85"/>
      <c r="B246" s="85"/>
      <c r="C246" s="85"/>
      <c r="D246" s="85"/>
      <c r="E246" s="85"/>
    </row>
    <row r="247" spans="1:5" x14ac:dyDescent="0.25">
      <c r="A247" s="85"/>
      <c r="B247" s="85"/>
      <c r="C247" s="85"/>
      <c r="D247" s="85"/>
      <c r="E247" s="85"/>
    </row>
    <row r="248" spans="1:5" x14ac:dyDescent="0.25">
      <c r="A248" s="85"/>
      <c r="B248" s="85"/>
      <c r="C248" s="85"/>
      <c r="D248" s="85"/>
      <c r="E248" s="85"/>
    </row>
    <row r="249" spans="1:5" x14ac:dyDescent="0.25">
      <c r="A249" s="85"/>
      <c r="B249" s="85"/>
      <c r="C249" s="85"/>
      <c r="D249" s="85"/>
      <c r="E249" s="85"/>
    </row>
    <row r="250" spans="1:5" x14ac:dyDescent="0.25">
      <c r="A250" s="85"/>
      <c r="B250" s="85"/>
      <c r="C250" s="85"/>
      <c r="D250" s="85"/>
      <c r="E250" s="85"/>
    </row>
    <row r="251" spans="1:5" x14ac:dyDescent="0.25">
      <c r="A251" s="85"/>
      <c r="B251" s="85"/>
      <c r="C251" s="85"/>
      <c r="D251" s="85"/>
      <c r="E251" s="85"/>
    </row>
    <row r="252" spans="1:5" x14ac:dyDescent="0.25">
      <c r="A252" s="85"/>
      <c r="B252" s="85"/>
      <c r="C252" s="85"/>
      <c r="D252" s="85"/>
      <c r="E252" s="85"/>
    </row>
    <row r="253" spans="1:5" x14ac:dyDescent="0.25">
      <c r="A253" s="85"/>
      <c r="B253" s="85"/>
      <c r="C253" s="85"/>
      <c r="D253" s="85"/>
      <c r="E253" s="85"/>
    </row>
    <row r="254" spans="1:5" x14ac:dyDescent="0.25">
      <c r="A254" s="85"/>
      <c r="B254" s="85"/>
      <c r="C254" s="85"/>
      <c r="D254" s="85"/>
      <c r="E254" s="85"/>
    </row>
    <row r="255" spans="1:5" x14ac:dyDescent="0.25">
      <c r="A255" s="85"/>
      <c r="B255" s="85"/>
      <c r="C255" s="85"/>
      <c r="D255" s="85"/>
      <c r="E255" s="85"/>
    </row>
    <row r="256" spans="1:5" x14ac:dyDescent="0.25">
      <c r="A256" s="85"/>
      <c r="B256" s="85"/>
      <c r="C256" s="85"/>
      <c r="D256" s="85"/>
      <c r="E256" s="85"/>
    </row>
    <row r="257" spans="1:5" x14ac:dyDescent="0.25">
      <c r="A257" s="85"/>
      <c r="B257" s="85"/>
      <c r="C257" s="85"/>
      <c r="D257" s="85"/>
      <c r="E257" s="85"/>
    </row>
    <row r="258" spans="1:5" x14ac:dyDescent="0.25">
      <c r="A258" s="85"/>
      <c r="B258" s="85"/>
      <c r="C258" s="85"/>
      <c r="D258" s="85"/>
      <c r="E258" s="85"/>
    </row>
    <row r="259" spans="1:5" x14ac:dyDescent="0.25">
      <c r="A259" s="85"/>
      <c r="B259" s="85"/>
      <c r="C259" s="85"/>
      <c r="D259" s="85"/>
      <c r="E259" s="85"/>
    </row>
    <row r="260" spans="1:5" x14ac:dyDescent="0.25">
      <c r="A260" s="85"/>
      <c r="B260" s="85"/>
      <c r="C260" s="85"/>
      <c r="D260" s="85"/>
      <c r="E260" s="85"/>
    </row>
    <row r="261" spans="1:5" x14ac:dyDescent="0.25">
      <c r="A261" s="85"/>
      <c r="B261" s="85"/>
      <c r="C261" s="85"/>
      <c r="D261" s="85"/>
      <c r="E261" s="85"/>
    </row>
    <row r="262" spans="1:5" x14ac:dyDescent="0.25">
      <c r="A262" s="85"/>
      <c r="B262" s="85"/>
      <c r="C262" s="85"/>
      <c r="D262" s="85"/>
      <c r="E262" s="85"/>
    </row>
    <row r="263" spans="1:5" x14ac:dyDescent="0.25">
      <c r="A263" s="85"/>
      <c r="B263" s="85"/>
      <c r="C263" s="85"/>
      <c r="D263" s="85"/>
      <c r="E263" s="85"/>
    </row>
    <row r="264" spans="1:5" x14ac:dyDescent="0.25">
      <c r="A264" s="85"/>
      <c r="B264" s="85"/>
      <c r="C264" s="85"/>
      <c r="D264" s="85"/>
      <c r="E264" s="85"/>
    </row>
    <row r="265" spans="1:5" x14ac:dyDescent="0.25">
      <c r="A265" s="85"/>
      <c r="B265" s="85"/>
      <c r="C265" s="85"/>
      <c r="D265" s="85"/>
      <c r="E265" s="85"/>
    </row>
    <row r="266" spans="1:5" x14ac:dyDescent="0.25">
      <c r="A266" s="85"/>
      <c r="B266" s="85"/>
      <c r="C266" s="85"/>
      <c r="D266" s="85"/>
      <c r="E266" s="85"/>
    </row>
    <row r="267" spans="1:5" x14ac:dyDescent="0.25">
      <c r="A267" s="85"/>
      <c r="B267" s="85"/>
      <c r="C267" s="85"/>
      <c r="D267" s="85"/>
      <c r="E267" s="85"/>
    </row>
    <row r="268" spans="1:5" x14ac:dyDescent="0.25">
      <c r="A268" s="85"/>
      <c r="B268" s="85"/>
      <c r="C268" s="85"/>
      <c r="D268" s="85"/>
      <c r="E268" s="85"/>
    </row>
    <row r="269" spans="1:5" x14ac:dyDescent="0.25">
      <c r="A269" s="85"/>
      <c r="B269" s="85"/>
      <c r="C269" s="85"/>
      <c r="D269" s="85"/>
      <c r="E269" s="85"/>
    </row>
    <row r="270" spans="1:5" x14ac:dyDescent="0.25">
      <c r="A270" s="85"/>
      <c r="B270" s="85"/>
      <c r="C270" s="85"/>
      <c r="D270" s="85"/>
      <c r="E270" s="85"/>
    </row>
    <row r="271" spans="1:5" x14ac:dyDescent="0.25">
      <c r="A271" s="85"/>
      <c r="B271" s="85"/>
      <c r="C271" s="85"/>
      <c r="D271" s="85"/>
      <c r="E271" s="85"/>
    </row>
    <row r="272" spans="1:5" x14ac:dyDescent="0.25">
      <c r="A272" s="85"/>
      <c r="B272" s="85"/>
      <c r="C272" s="85"/>
      <c r="D272" s="85"/>
      <c r="E272" s="85"/>
    </row>
    <row r="273" spans="1:5" x14ac:dyDescent="0.25">
      <c r="A273" s="85"/>
      <c r="B273" s="85"/>
      <c r="C273" s="85"/>
      <c r="D273" s="85"/>
      <c r="E273" s="85"/>
    </row>
    <row r="274" spans="1:5" x14ac:dyDescent="0.25">
      <c r="A274" s="85"/>
      <c r="B274" s="85"/>
      <c r="C274" s="85"/>
      <c r="D274" s="85"/>
      <c r="E274" s="85"/>
    </row>
    <row r="275" spans="1:5" x14ac:dyDescent="0.25">
      <c r="A275" s="85"/>
      <c r="B275" s="85"/>
      <c r="C275" s="85"/>
      <c r="D275" s="85"/>
      <c r="E275" s="85"/>
    </row>
    <row r="276" spans="1:5" x14ac:dyDescent="0.25">
      <c r="A276" s="85"/>
      <c r="B276" s="85"/>
      <c r="C276" s="85"/>
      <c r="D276" s="85"/>
      <c r="E276" s="85"/>
    </row>
    <row r="277" spans="1:5" x14ac:dyDescent="0.25">
      <c r="A277" s="85"/>
      <c r="B277" s="85"/>
      <c r="C277" s="85"/>
      <c r="D277" s="85"/>
      <c r="E277" s="85"/>
    </row>
    <row r="278" spans="1:5" x14ac:dyDescent="0.25">
      <c r="A278" s="85"/>
      <c r="B278" s="85"/>
      <c r="C278" s="85"/>
      <c r="D278" s="85"/>
      <c r="E278" s="85"/>
    </row>
    <row r="279" spans="1:5" x14ac:dyDescent="0.25">
      <c r="A279" s="85"/>
      <c r="B279" s="85"/>
      <c r="C279" s="85"/>
      <c r="D279" s="85"/>
      <c r="E279" s="85"/>
    </row>
    <row r="280" spans="1:5" x14ac:dyDescent="0.25">
      <c r="A280" s="85"/>
      <c r="B280" s="85"/>
      <c r="C280" s="85"/>
      <c r="D280" s="85"/>
      <c r="E280" s="85"/>
    </row>
    <row r="281" spans="1:5" x14ac:dyDescent="0.25">
      <c r="A281" s="85"/>
      <c r="B281" s="85"/>
      <c r="C281" s="85"/>
      <c r="D281" s="85"/>
      <c r="E281" s="85"/>
    </row>
    <row r="282" spans="1:5" x14ac:dyDescent="0.25">
      <c r="A282" s="85"/>
      <c r="B282" s="85"/>
      <c r="C282" s="85"/>
      <c r="D282" s="85"/>
      <c r="E282" s="85"/>
    </row>
    <row r="283" spans="1:5" x14ac:dyDescent="0.25">
      <c r="A283" s="85"/>
      <c r="B283" s="85"/>
      <c r="C283" s="85"/>
      <c r="D283" s="85"/>
      <c r="E283" s="85"/>
    </row>
    <row r="284" spans="1:5" x14ac:dyDescent="0.25">
      <c r="A284" s="85"/>
      <c r="B284" s="85"/>
      <c r="C284" s="85"/>
      <c r="D284" s="85"/>
      <c r="E284" s="85"/>
    </row>
    <row r="285" spans="1:5" x14ac:dyDescent="0.25">
      <c r="A285" s="85"/>
      <c r="B285" s="85"/>
      <c r="C285" s="85"/>
      <c r="D285" s="85"/>
      <c r="E285" s="85"/>
    </row>
    <row r="286" spans="1:5" x14ac:dyDescent="0.25">
      <c r="A286" s="85"/>
      <c r="B286" s="85"/>
      <c r="C286" s="85"/>
      <c r="D286" s="85"/>
      <c r="E286" s="85"/>
    </row>
    <row r="287" spans="1:5" x14ac:dyDescent="0.25">
      <c r="A287" s="85"/>
      <c r="B287" s="85"/>
      <c r="C287" s="85"/>
      <c r="D287" s="85"/>
      <c r="E287" s="85"/>
    </row>
    <row r="288" spans="1:5" x14ac:dyDescent="0.25">
      <c r="A288" s="85"/>
      <c r="B288" s="85"/>
      <c r="C288" s="85"/>
      <c r="D288" s="85"/>
      <c r="E288" s="85"/>
    </row>
    <row r="289" spans="1:5" x14ac:dyDescent="0.25">
      <c r="A289" s="85"/>
      <c r="B289" s="85"/>
      <c r="C289" s="85"/>
      <c r="D289" s="85"/>
      <c r="E289" s="85"/>
    </row>
    <row r="290" spans="1:5" x14ac:dyDescent="0.25">
      <c r="A290" s="85"/>
      <c r="B290" s="85"/>
      <c r="C290" s="85"/>
      <c r="D290" s="85"/>
      <c r="E290" s="85"/>
    </row>
    <row r="291" spans="1:5" x14ac:dyDescent="0.25">
      <c r="A291" s="85"/>
      <c r="B291" s="85"/>
      <c r="C291" s="85"/>
      <c r="D291" s="85"/>
      <c r="E291" s="85"/>
    </row>
    <row r="292" spans="1:5" x14ac:dyDescent="0.25">
      <c r="A292" s="85"/>
      <c r="B292" s="85"/>
      <c r="C292" s="85"/>
      <c r="D292" s="85"/>
      <c r="E292" s="85"/>
    </row>
    <row r="293" spans="1:5" x14ac:dyDescent="0.25">
      <c r="A293" s="85"/>
      <c r="B293" s="85"/>
      <c r="C293" s="85"/>
      <c r="D293" s="85"/>
      <c r="E293" s="85"/>
    </row>
    <row r="294" spans="1:5" x14ac:dyDescent="0.25">
      <c r="A294" s="85"/>
      <c r="B294" s="85"/>
      <c r="C294" s="85"/>
      <c r="D294" s="85"/>
      <c r="E294" s="85"/>
    </row>
    <row r="295" spans="1:5" x14ac:dyDescent="0.25">
      <c r="A295" s="85"/>
      <c r="B295" s="85"/>
      <c r="C295" s="85"/>
      <c r="D295" s="85"/>
      <c r="E295" s="85"/>
    </row>
    <row r="296" spans="1:5" x14ac:dyDescent="0.25">
      <c r="A296" s="85"/>
      <c r="B296" s="85"/>
      <c r="C296" s="85"/>
      <c r="D296" s="85"/>
      <c r="E296" s="85"/>
    </row>
    <row r="297" spans="1:5" x14ac:dyDescent="0.25">
      <c r="A297" s="85"/>
      <c r="B297" s="85"/>
      <c r="C297" s="85"/>
      <c r="D297" s="85"/>
      <c r="E297" s="85"/>
    </row>
    <row r="298" spans="1:5" x14ac:dyDescent="0.25">
      <c r="A298" s="85"/>
      <c r="B298" s="85"/>
      <c r="C298" s="85"/>
      <c r="D298" s="85"/>
      <c r="E298" s="85"/>
    </row>
    <row r="299" spans="1:5" x14ac:dyDescent="0.25">
      <c r="A299" s="85"/>
      <c r="B299" s="85"/>
      <c r="C299" s="85"/>
      <c r="D299" s="85"/>
      <c r="E299" s="85"/>
    </row>
    <row r="300" spans="1:5" x14ac:dyDescent="0.25">
      <c r="A300" s="85"/>
      <c r="B300" s="85"/>
      <c r="C300" s="85"/>
      <c r="D300" s="85"/>
      <c r="E300" s="85"/>
    </row>
    <row r="301" spans="1:5" x14ac:dyDescent="0.25">
      <c r="A301" s="85"/>
      <c r="B301" s="85"/>
      <c r="C301" s="85"/>
      <c r="D301" s="85"/>
      <c r="E301" s="85"/>
    </row>
    <row r="302" spans="1:5" x14ac:dyDescent="0.25">
      <c r="A302" s="85"/>
      <c r="B302" s="85"/>
      <c r="C302" s="85"/>
      <c r="D302" s="85"/>
      <c r="E302" s="85"/>
    </row>
    <row r="303" spans="1:5" x14ac:dyDescent="0.25">
      <c r="A303" s="85"/>
      <c r="B303" s="85"/>
      <c r="C303" s="85"/>
      <c r="D303" s="85"/>
      <c r="E303" s="85"/>
    </row>
    <row r="304" spans="1:5" x14ac:dyDescent="0.25">
      <c r="A304" s="85"/>
      <c r="B304" s="85"/>
      <c r="C304" s="85"/>
      <c r="D304" s="85"/>
      <c r="E304" s="85"/>
    </row>
    <row r="305" spans="1:5" x14ac:dyDescent="0.25">
      <c r="A305" s="85"/>
      <c r="B305" s="85"/>
      <c r="C305" s="85"/>
      <c r="D305" s="85"/>
      <c r="E305" s="85"/>
    </row>
    <row r="306" spans="1:5" x14ac:dyDescent="0.25">
      <c r="A306" s="85"/>
      <c r="B306" s="85"/>
      <c r="C306" s="85"/>
      <c r="D306" s="85"/>
      <c r="E306" s="85"/>
    </row>
    <row r="307" spans="1:5" x14ac:dyDescent="0.25">
      <c r="A307" s="85"/>
      <c r="B307" s="85"/>
      <c r="C307" s="85"/>
      <c r="D307" s="85"/>
      <c r="E307" s="85"/>
    </row>
    <row r="308" spans="1:5" x14ac:dyDescent="0.25">
      <c r="A308" s="85"/>
      <c r="B308" s="85"/>
      <c r="C308" s="85"/>
      <c r="D308" s="85"/>
      <c r="E308" s="85"/>
    </row>
    <row r="309" spans="1:5" x14ac:dyDescent="0.25">
      <c r="A309" s="85"/>
      <c r="B309" s="85"/>
      <c r="C309" s="85"/>
      <c r="D309" s="85"/>
      <c r="E309" s="85"/>
    </row>
    <row r="310" spans="1:5" x14ac:dyDescent="0.25">
      <c r="A310" s="85"/>
      <c r="B310" s="85"/>
      <c r="C310" s="85"/>
      <c r="D310" s="85"/>
      <c r="E310" s="85"/>
    </row>
    <row r="311" spans="1:5" x14ac:dyDescent="0.25">
      <c r="A311" s="85"/>
      <c r="B311" s="85"/>
      <c r="C311" s="85"/>
      <c r="D311" s="85"/>
      <c r="E311" s="85"/>
    </row>
    <row r="312" spans="1:5" x14ac:dyDescent="0.25">
      <c r="A312" s="85"/>
      <c r="B312" s="85"/>
      <c r="C312" s="85"/>
      <c r="D312" s="85"/>
      <c r="E312" s="85"/>
    </row>
    <row r="313" spans="1:5" x14ac:dyDescent="0.25">
      <c r="A313" s="85"/>
      <c r="B313" s="85"/>
      <c r="C313" s="85"/>
      <c r="D313" s="85"/>
      <c r="E313" s="85"/>
    </row>
    <row r="314" spans="1:5" x14ac:dyDescent="0.25">
      <c r="A314" s="85"/>
      <c r="B314" s="85"/>
      <c r="C314" s="85"/>
      <c r="D314" s="85"/>
      <c r="E314" s="85"/>
    </row>
    <row r="315" spans="1:5" x14ac:dyDescent="0.25">
      <c r="A315" s="85"/>
      <c r="B315" s="85"/>
      <c r="C315" s="85"/>
      <c r="D315" s="85"/>
      <c r="E315" s="85"/>
    </row>
    <row r="316" spans="1:5" x14ac:dyDescent="0.25">
      <c r="A316" s="85"/>
      <c r="B316" s="85"/>
      <c r="C316" s="85"/>
      <c r="D316" s="85"/>
      <c r="E316" s="85"/>
    </row>
    <row r="317" spans="1:5" x14ac:dyDescent="0.25">
      <c r="A317" s="85"/>
      <c r="B317" s="85"/>
      <c r="C317" s="85"/>
      <c r="D317" s="85"/>
      <c r="E317" s="85"/>
    </row>
    <row r="318" spans="1:5" x14ac:dyDescent="0.25">
      <c r="A318" s="85"/>
      <c r="B318" s="85"/>
      <c r="C318" s="85"/>
      <c r="D318" s="85"/>
      <c r="E318" s="85"/>
    </row>
    <row r="319" spans="1:5" x14ac:dyDescent="0.25">
      <c r="A319" s="85"/>
      <c r="B319" s="85"/>
      <c r="C319" s="85"/>
      <c r="D319" s="85"/>
      <c r="E319" s="85"/>
    </row>
    <row r="320" spans="1:5" x14ac:dyDescent="0.25">
      <c r="A320" s="85"/>
      <c r="B320" s="85"/>
      <c r="C320" s="85"/>
      <c r="D320" s="85"/>
      <c r="E320" s="85"/>
    </row>
    <row r="321" spans="1:5" x14ac:dyDescent="0.25">
      <c r="A321" s="85"/>
      <c r="B321" s="85"/>
      <c r="C321" s="85"/>
      <c r="D321" s="85"/>
      <c r="E321" s="85"/>
    </row>
    <row r="322" spans="1:5" x14ac:dyDescent="0.25">
      <c r="A322" s="85"/>
      <c r="B322" s="85"/>
      <c r="C322" s="85"/>
      <c r="D322" s="85"/>
      <c r="E322" s="85"/>
    </row>
    <row r="323" spans="1:5" x14ac:dyDescent="0.25">
      <c r="A323" s="85"/>
      <c r="B323" s="85"/>
      <c r="C323" s="85"/>
      <c r="D323" s="85"/>
      <c r="E323" s="85"/>
    </row>
    <row r="324" spans="1:5" x14ac:dyDescent="0.25">
      <c r="A324" s="85"/>
      <c r="B324" s="85"/>
      <c r="C324" s="85"/>
      <c r="D324" s="85"/>
      <c r="E324" s="85"/>
    </row>
    <row r="325" spans="1:5" x14ac:dyDescent="0.25">
      <c r="A325" s="85"/>
      <c r="B325" s="85"/>
      <c r="C325" s="85"/>
      <c r="D325" s="85"/>
      <c r="E325" s="85"/>
    </row>
    <row r="326" spans="1:5" x14ac:dyDescent="0.25">
      <c r="A326" s="85"/>
      <c r="B326" s="85"/>
      <c r="C326" s="85"/>
      <c r="D326" s="85"/>
      <c r="E326" s="85"/>
    </row>
    <row r="327" spans="1:5" x14ac:dyDescent="0.25">
      <c r="A327" s="85"/>
      <c r="B327" s="85"/>
      <c r="C327" s="85"/>
      <c r="D327" s="85"/>
      <c r="E327" s="85"/>
    </row>
    <row r="328" spans="1:5" x14ac:dyDescent="0.25">
      <c r="A328" s="85"/>
      <c r="B328" s="85"/>
      <c r="C328" s="85"/>
      <c r="D328" s="85"/>
      <c r="E328" s="85"/>
    </row>
    <row r="329" spans="1:5" x14ac:dyDescent="0.25">
      <c r="A329" s="85"/>
      <c r="B329" s="85"/>
      <c r="C329" s="85"/>
      <c r="D329" s="85"/>
      <c r="E329" s="85"/>
    </row>
    <row r="330" spans="1:5" x14ac:dyDescent="0.25">
      <c r="A330" s="85"/>
      <c r="B330" s="85"/>
      <c r="C330" s="85"/>
      <c r="D330" s="85"/>
      <c r="E330" s="85"/>
    </row>
    <row r="331" spans="1:5" x14ac:dyDescent="0.25">
      <c r="A331" s="85"/>
      <c r="B331" s="85"/>
      <c r="C331" s="85"/>
      <c r="D331" s="85"/>
      <c r="E331" s="85"/>
    </row>
    <row r="332" spans="1:5" x14ac:dyDescent="0.25">
      <c r="A332" s="85"/>
      <c r="B332" s="85"/>
      <c r="C332" s="85"/>
      <c r="D332" s="85"/>
      <c r="E332" s="85"/>
    </row>
    <row r="333" spans="1:5" x14ac:dyDescent="0.25">
      <c r="A333" s="85"/>
      <c r="B333" s="85"/>
      <c r="C333" s="85"/>
      <c r="D333" s="85"/>
      <c r="E333" s="85"/>
    </row>
    <row r="334" spans="1:5" x14ac:dyDescent="0.25">
      <c r="A334" s="85"/>
      <c r="B334" s="85"/>
      <c r="C334" s="85"/>
      <c r="D334" s="85"/>
      <c r="E334" s="85"/>
    </row>
    <row r="335" spans="1:5" x14ac:dyDescent="0.25">
      <c r="A335" s="85"/>
      <c r="B335" s="85"/>
      <c r="C335" s="85"/>
      <c r="D335" s="85"/>
      <c r="E335" s="85"/>
    </row>
    <row r="336" spans="1:5" x14ac:dyDescent="0.25">
      <c r="A336" s="85"/>
      <c r="B336" s="85"/>
      <c r="C336" s="85"/>
      <c r="D336" s="85"/>
      <c r="E336" s="85"/>
    </row>
    <row r="337" spans="1:5" x14ac:dyDescent="0.25">
      <c r="A337" s="85"/>
      <c r="B337" s="85"/>
      <c r="C337" s="85"/>
      <c r="D337" s="85"/>
      <c r="E337" s="85"/>
    </row>
    <row r="338" spans="1:5" x14ac:dyDescent="0.25">
      <c r="A338" s="85"/>
      <c r="B338" s="85"/>
      <c r="C338" s="85"/>
      <c r="D338" s="85"/>
      <c r="E338" s="85"/>
    </row>
    <row r="339" spans="1:5" x14ac:dyDescent="0.25">
      <c r="A339" s="85"/>
      <c r="B339" s="85"/>
      <c r="C339" s="85"/>
      <c r="D339" s="85"/>
      <c r="E339" s="85"/>
    </row>
    <row r="340" spans="1:5" x14ac:dyDescent="0.25">
      <c r="A340" s="85"/>
      <c r="B340" s="85"/>
      <c r="C340" s="85"/>
      <c r="D340" s="85"/>
      <c r="E340" s="85"/>
    </row>
    <row r="341" spans="1:5" x14ac:dyDescent="0.25">
      <c r="A341" s="85"/>
      <c r="B341" s="85"/>
      <c r="C341" s="85"/>
      <c r="D341" s="85"/>
      <c r="E341" s="85"/>
    </row>
    <row r="342" spans="1:5" x14ac:dyDescent="0.25">
      <c r="A342" s="85"/>
      <c r="B342" s="85"/>
      <c r="C342" s="85"/>
      <c r="D342" s="85"/>
      <c r="E342" s="85"/>
    </row>
    <row r="343" spans="1:5" x14ac:dyDescent="0.25">
      <c r="A343" s="85"/>
      <c r="B343" s="85"/>
      <c r="C343" s="85"/>
      <c r="D343" s="85"/>
      <c r="E343" s="85"/>
    </row>
    <row r="344" spans="1:5" x14ac:dyDescent="0.25">
      <c r="A344" s="85"/>
      <c r="B344" s="85"/>
      <c r="C344" s="85"/>
      <c r="D344" s="85"/>
      <c r="E344" s="85"/>
    </row>
    <row r="345" spans="1:5" x14ac:dyDescent="0.25">
      <c r="A345" s="85"/>
      <c r="B345" s="85"/>
      <c r="C345" s="85"/>
      <c r="D345" s="85"/>
      <c r="E345" s="85"/>
    </row>
    <row r="346" spans="1:5" x14ac:dyDescent="0.25">
      <c r="A346" s="85"/>
      <c r="B346" s="85"/>
      <c r="C346" s="85"/>
      <c r="D346" s="85"/>
      <c r="E346" s="85"/>
    </row>
    <row r="347" spans="1:5" x14ac:dyDescent="0.25">
      <c r="A347" s="85"/>
      <c r="B347" s="85"/>
      <c r="C347" s="85"/>
      <c r="D347" s="85"/>
      <c r="E347" s="85"/>
    </row>
    <row r="348" spans="1:5" x14ac:dyDescent="0.25">
      <c r="A348" s="85"/>
      <c r="B348" s="85"/>
      <c r="C348" s="85"/>
      <c r="D348" s="85"/>
      <c r="E348" s="85"/>
    </row>
    <row r="349" spans="1:5" x14ac:dyDescent="0.25">
      <c r="A349" s="85"/>
      <c r="B349" s="85"/>
      <c r="C349" s="85"/>
      <c r="D349" s="85"/>
      <c r="E349" s="85"/>
    </row>
    <row r="350" spans="1:5" x14ac:dyDescent="0.25">
      <c r="A350" s="85"/>
      <c r="B350" s="85"/>
      <c r="C350" s="85"/>
      <c r="D350" s="85"/>
      <c r="E350" s="85"/>
    </row>
    <row r="351" spans="1:5" x14ac:dyDescent="0.25">
      <c r="A351" s="85"/>
      <c r="B351" s="85"/>
      <c r="C351" s="85"/>
      <c r="D351" s="85"/>
      <c r="E351" s="85"/>
    </row>
    <row r="352" spans="1:5" x14ac:dyDescent="0.25">
      <c r="A352" s="85"/>
      <c r="B352" s="85"/>
      <c r="C352" s="85"/>
      <c r="D352" s="85"/>
      <c r="E352" s="85"/>
    </row>
    <row r="353" spans="1:5" x14ac:dyDescent="0.25">
      <c r="A353" s="85"/>
      <c r="B353" s="85"/>
      <c r="C353" s="85"/>
      <c r="D353" s="85"/>
      <c r="E353" s="85"/>
    </row>
    <row r="354" spans="1:5" x14ac:dyDescent="0.25">
      <c r="A354" s="85"/>
      <c r="B354" s="85"/>
      <c r="C354" s="85"/>
      <c r="D354" s="85"/>
      <c r="E354" s="85"/>
    </row>
    <row r="355" spans="1:5" x14ac:dyDescent="0.25">
      <c r="A355" s="85"/>
      <c r="B355" s="85"/>
      <c r="C355" s="85"/>
      <c r="D355" s="85"/>
      <c r="E355" s="85"/>
    </row>
    <row r="356" spans="1:5" x14ac:dyDescent="0.25">
      <c r="A356" s="85"/>
      <c r="B356" s="85"/>
      <c r="C356" s="85"/>
      <c r="D356" s="85"/>
      <c r="E356" s="85"/>
    </row>
    <row r="357" spans="1:5" x14ac:dyDescent="0.25">
      <c r="A357" s="85"/>
      <c r="B357" s="85"/>
      <c r="C357" s="85"/>
      <c r="D357" s="85"/>
      <c r="E357" s="85"/>
    </row>
    <row r="358" spans="1:5" x14ac:dyDescent="0.25">
      <c r="A358" s="85"/>
      <c r="B358" s="85"/>
      <c r="C358" s="85"/>
      <c r="D358" s="85"/>
      <c r="E358" s="85"/>
    </row>
    <row r="359" spans="1:5" x14ac:dyDescent="0.25">
      <c r="A359" s="85"/>
      <c r="B359" s="85"/>
      <c r="C359" s="85"/>
      <c r="D359" s="85"/>
      <c r="E359" s="85"/>
    </row>
    <row r="360" spans="1:5" x14ac:dyDescent="0.25">
      <c r="A360" s="85"/>
      <c r="B360" s="85"/>
      <c r="C360" s="85"/>
      <c r="D360" s="85"/>
      <c r="E360" s="85"/>
    </row>
    <row r="361" spans="1:5" x14ac:dyDescent="0.25">
      <c r="A361" s="85"/>
      <c r="B361" s="85"/>
      <c r="C361" s="85"/>
      <c r="D361" s="85"/>
      <c r="E361" s="85"/>
    </row>
    <row r="362" spans="1:5" x14ac:dyDescent="0.25">
      <c r="A362" s="85"/>
      <c r="B362" s="85"/>
      <c r="C362" s="85"/>
      <c r="D362" s="85"/>
      <c r="E362" s="85"/>
    </row>
    <row r="363" spans="1:5" x14ac:dyDescent="0.25">
      <c r="A363" s="85"/>
      <c r="B363" s="85"/>
      <c r="C363" s="85"/>
      <c r="D363" s="85"/>
      <c r="E363" s="85"/>
    </row>
    <row r="364" spans="1:5" x14ac:dyDescent="0.25">
      <c r="A364" s="85"/>
      <c r="B364" s="85"/>
      <c r="C364" s="85"/>
      <c r="D364" s="85"/>
      <c r="E364" s="85"/>
    </row>
  </sheetData>
  <sheetProtection password="80BB" sheet="1" objects="1" scenarios="1"/>
  <mergeCells count="9">
    <mergeCell ref="M96:Q96"/>
    <mergeCell ref="A1:E1"/>
    <mergeCell ref="A2:E2"/>
    <mergeCell ref="A91:E91"/>
    <mergeCell ref="K91:O91"/>
    <mergeCell ref="I34:K34"/>
    <mergeCell ref="L52:N52"/>
    <mergeCell ref="L42:P42"/>
    <mergeCell ref="L53:S5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37" workbookViewId="0">
      <selection sqref="A1:XFD36"/>
    </sheetView>
  </sheetViews>
  <sheetFormatPr defaultRowHeight="15" x14ac:dyDescent="0.25"/>
  <cols>
    <col min="1" max="1" width="29" style="64" bestFit="1" customWidth="1"/>
    <col min="2" max="2" width="49.85546875" style="64" bestFit="1" customWidth="1"/>
    <col min="3" max="6" width="9.140625" style="64"/>
    <col min="7" max="7" width="13.7109375" style="64" bestFit="1" customWidth="1"/>
    <col min="8" max="16384" width="9.140625" style="64"/>
  </cols>
  <sheetData>
    <row r="1" spans="1:8" hidden="1" x14ac:dyDescent="0.25">
      <c r="A1" s="285"/>
      <c r="B1" s="286" t="s">
        <v>146</v>
      </c>
      <c r="C1" s="287"/>
      <c r="D1" s="287"/>
      <c r="E1" s="287"/>
      <c r="F1" s="287"/>
      <c r="G1" s="287"/>
      <c r="H1" s="287"/>
    </row>
    <row r="2" spans="1:8" hidden="1" x14ac:dyDescent="0.25">
      <c r="A2" s="288"/>
      <c r="B2" s="75" t="s">
        <v>153</v>
      </c>
      <c r="C2" s="75"/>
      <c r="D2" s="75"/>
      <c r="E2" s="75"/>
      <c r="F2" s="75"/>
      <c r="G2" s="75"/>
      <c r="H2" s="75"/>
    </row>
    <row r="3" spans="1:8" hidden="1" x14ac:dyDescent="0.25">
      <c r="A3" s="288"/>
      <c r="B3" s="75" t="s">
        <v>143</v>
      </c>
      <c r="C3" s="75"/>
      <c r="D3" s="75"/>
      <c r="E3" s="75"/>
      <c r="F3" s="75"/>
      <c r="G3" s="75"/>
      <c r="H3" s="75"/>
    </row>
    <row r="4" spans="1:8" hidden="1" x14ac:dyDescent="0.25">
      <c r="A4" s="288"/>
      <c r="B4" s="289">
        <f>Techniek!C81</f>
        <v>0</v>
      </c>
      <c r="C4" s="290">
        <f>Rekentool!D10</f>
        <v>0</v>
      </c>
      <c r="D4" s="75"/>
      <c r="E4" s="75"/>
      <c r="F4" s="75"/>
      <c r="G4" s="75"/>
      <c r="H4" s="75"/>
    </row>
    <row r="5" spans="1:8" hidden="1" x14ac:dyDescent="0.25">
      <c r="A5" s="285"/>
    </row>
    <row r="6" spans="1:8" hidden="1" x14ac:dyDescent="0.25">
      <c r="A6" s="288"/>
      <c r="B6" s="75" t="s">
        <v>147</v>
      </c>
      <c r="C6" s="75"/>
      <c r="D6" s="75"/>
      <c r="E6" s="75"/>
      <c r="F6" s="75"/>
      <c r="G6" s="75" t="s">
        <v>148</v>
      </c>
      <c r="H6" s="75"/>
    </row>
    <row r="7" spans="1:8" hidden="1" x14ac:dyDescent="0.25">
      <c r="A7" s="288"/>
      <c r="B7" s="75" t="s">
        <v>143</v>
      </c>
      <c r="C7" s="75" t="s">
        <v>151</v>
      </c>
      <c r="D7" s="291"/>
      <c r="E7" s="291"/>
      <c r="F7" s="291"/>
      <c r="G7" s="75" t="s">
        <v>143</v>
      </c>
      <c r="H7" s="75" t="s">
        <v>144</v>
      </c>
    </row>
    <row r="8" spans="1:8" hidden="1" x14ac:dyDescent="0.25">
      <c r="A8" s="288"/>
      <c r="B8" s="292" t="str">
        <f>IF(AND(OR(Rekentool!$D$25="nee",Rekentool!$D$25="nvt"),OR(Rekentool!$D$26="nee",Rekentool!$D$26="nvt"),OR(Rekentool!$D$27="nee",Rekentool!$D$27="nvt"),OR(Rekentool!$D$31="nee",Rekentool!$D$31="nvt"),Rekentool!$D$32="nee",Rekentool!$D$10&gt;0),Techniek!C94,"-")</f>
        <v>-</v>
      </c>
      <c r="C8" s="292" t="str">
        <f>IF(AND(OR(Rekentool!$D$25="nee",Rekentool!$D$25="nvt"),OR(Rekentool!$D$26="nee",Rekentool!$D$26="nvt"),OR(Rekentool!$D$27="nee",Rekentool!$D$27="nvt"),OR(Rekentool!$D$31="nee",Rekentool!$D$31="nvt"),Rekentool!$D$32="nee",Rekentool!$D$10&gt;0),Techniek!D94,"-")</f>
        <v>-</v>
      </c>
      <c r="D8" s="75"/>
      <c r="E8" s="75"/>
      <c r="F8" s="75"/>
      <c r="G8" s="292" t="str">
        <f>IFERROR(IF(AND(OR(Rekentool!$D$25="nee",Rekentool!$D$25="nvt"),OR(Rekentool!$D$26="nee",Rekentool!$D$26="nvt"),OR(Rekentool!$D$27="nee",Rekentool!$D$27="nvt"),OR(Rekentool!$D$31="nee",Rekentool!$D$31="nvt"),Rekentool!$D$32="nee",Rekentool!$D$10&gt;0),Techniek!I94,"-"),"-")</f>
        <v>-</v>
      </c>
      <c r="H8" s="292" t="str">
        <f>IFERROR(IF(AND(OR(Rekentool!$D$25="nee",Rekentool!$D$25="nvt"),OR(Rekentool!$D$26="nee",Rekentool!$D$26="nvt"),OR(Rekentool!$D$27="nee",Rekentool!$D$27="nvt"),OR(Rekentool!$D$31="nee",Rekentool!$D$31="nvt"),Rekentool!$D$32="nee",Rekentool!$D$10&gt;0),Techniek!J94,"-"),"-")</f>
        <v>-</v>
      </c>
    </row>
    <row r="9" spans="1:8" hidden="1" x14ac:dyDescent="0.25">
      <c r="A9" s="285"/>
    </row>
    <row r="10" spans="1:8" hidden="1" x14ac:dyDescent="0.25">
      <c r="A10" s="288"/>
      <c r="B10" s="75" t="s">
        <v>215</v>
      </c>
      <c r="C10" s="75"/>
      <c r="D10" s="75"/>
      <c r="E10" s="75"/>
      <c r="F10" s="75"/>
      <c r="G10" s="75" t="s">
        <v>148</v>
      </c>
      <c r="H10" s="75"/>
    </row>
    <row r="11" spans="1:8" hidden="1" x14ac:dyDescent="0.25">
      <c r="A11" s="293"/>
      <c r="B11" s="75" t="s">
        <v>143</v>
      </c>
      <c r="C11" s="75" t="s">
        <v>151</v>
      </c>
      <c r="D11" s="75"/>
      <c r="E11" s="75"/>
      <c r="F11" s="75"/>
      <c r="G11" s="75" t="s">
        <v>143</v>
      </c>
      <c r="H11" s="75" t="s">
        <v>144</v>
      </c>
    </row>
    <row r="12" spans="1:8" hidden="1" x14ac:dyDescent="0.25">
      <c r="A12" s="288"/>
      <c r="B12" s="294" t="str">
        <f>IF(AND(OR(Rekentool!$D$25="ja",Rekentool!$D$26="ja",Rekentool!$D$27="ja"),OR(Rekentool!$D$31="nee",Rekentool!$D$31="nvt"),Rekentool!$D$32="nee"),Techniek!D101,"-")</f>
        <v>-</v>
      </c>
      <c r="C12" s="295" t="str">
        <f>IF(AND(OR(Rekentool!$D$25="ja",Rekentool!$D$26="ja",Rekentool!$D$27="ja"),OR(Rekentool!$D$31="nee",Rekentool!$D$31="nvt"),Rekentool!$D$32="nee"),Techniek!F101,"-")</f>
        <v>-</v>
      </c>
      <c r="D12" s="75"/>
      <c r="E12" s="75"/>
      <c r="F12" s="75"/>
      <c r="G12" s="294" t="str">
        <f>IF(AND(OR(Rekentool!$D$25="ja",Rekentool!$D$26="ja",Rekentool!$D$27="ja"),OR(Rekentool!$D$31="nee",Rekentool!$D$31="nvt"),Rekentool!$D$32="nee"),Techniek!I97,"-")</f>
        <v>-</v>
      </c>
      <c r="H12" s="295" t="str">
        <f>IF(AND(OR(Rekentool!$D$25="ja",Rekentool!$D$26="ja",Rekentool!$D$27="ja"),OR(Rekentool!$D$31="nee",Rekentool!$D$31="nvt"),Rekentool!$D$32="nee"),Techniek!J97,"-")</f>
        <v>-</v>
      </c>
    </row>
    <row r="13" spans="1:8" hidden="1" x14ac:dyDescent="0.25">
      <c r="A13" s="296"/>
      <c r="B13" s="75"/>
      <c r="C13" s="75"/>
      <c r="D13" s="75"/>
      <c r="E13" s="75"/>
      <c r="F13" s="75"/>
      <c r="G13" s="75"/>
      <c r="H13" s="75"/>
    </row>
    <row r="14" spans="1:8" hidden="1" x14ac:dyDescent="0.25">
      <c r="A14" s="297"/>
      <c r="B14" s="75" t="s">
        <v>216</v>
      </c>
      <c r="C14" s="75"/>
      <c r="D14" s="75"/>
      <c r="E14" s="75"/>
      <c r="F14" s="75"/>
      <c r="G14" s="75" t="s">
        <v>148</v>
      </c>
      <c r="H14" s="75"/>
    </row>
    <row r="15" spans="1:8" hidden="1" x14ac:dyDescent="0.25">
      <c r="A15" s="298"/>
      <c r="B15" s="75" t="s">
        <v>143</v>
      </c>
      <c r="C15" s="75" t="s">
        <v>151</v>
      </c>
      <c r="D15" s="75"/>
      <c r="E15" s="75"/>
      <c r="F15" s="75"/>
      <c r="G15" s="75" t="s">
        <v>143</v>
      </c>
      <c r="H15" s="75" t="s">
        <v>144</v>
      </c>
    </row>
    <row r="16" spans="1:8" hidden="1" x14ac:dyDescent="0.25">
      <c r="A16" s="298" t="s">
        <v>80</v>
      </c>
      <c r="B16" s="295" t="str">
        <f>IF(AND(OR(Rekentool!$D$25="nee",Rekentool!$D$25="nvt"),OR(Rekentool!$D$26="nee",Rekentool!$D$26="nvt"),OR(Rekentool!$D$27="nee",Rekentool!$D$27="nvt"),Rekentool!$D$18="nee",Rekentool!$D$31="ja",Rekentool!$D$32="nee"),Techniek!B104,"-")</f>
        <v>-</v>
      </c>
      <c r="C16" s="295" t="str">
        <f>IF(AND(OR(Rekentool!$D$25="nee",Rekentool!$D$25="nvt"),OR(Rekentool!$D$26="nee",Rekentool!$D$26="nvt"),OR(Rekentool!$D$27="nee",Rekentool!$D$27="nvt"),Rekentool!$D$18="nee",Rekentool!$D$31="ja",Rekentool!$D$32="nee"),Techniek!D104,"-")</f>
        <v>-</v>
      </c>
      <c r="D16" s="75"/>
      <c r="E16" s="75"/>
      <c r="F16" s="75"/>
      <c r="G16" s="295" t="str">
        <f>IF(AND(OR(Rekentool!$D$25="nee",Rekentool!$D$25="nvt"),OR(Rekentool!$D$26="nee",Rekentool!$D$26="nvt"),OR(Rekentool!$D$27="nee",Rekentool!$D$27="nvt"),Rekentool!$D$18="nee",Rekentool!$D$31="ja",Rekentool!$D$32="nee"),Techniek!H104,"-")</f>
        <v>-</v>
      </c>
      <c r="H16" s="295" t="str">
        <f>IF(AND(OR(Rekentool!$D$25="nee",Rekentool!$D$25="nvt"),OR(Rekentool!$D$26="nee",Rekentool!$D$26="nvt"),OR(Rekentool!$D$27="nee",Rekentool!$D$27="nvt"),Rekentool!$D$18="nee",Rekentool!$D$31="ja",Rekentool!$D$32="nee"),Techniek!J104,"-")</f>
        <v>-</v>
      </c>
    </row>
    <row r="17" spans="1:8" hidden="1" x14ac:dyDescent="0.25">
      <c r="A17" s="298" t="s">
        <v>217</v>
      </c>
      <c r="B17" s="295" t="str">
        <f>IF(AND(OR(Rekentool!$D$25="nee",Rekentool!$D$25="nvt"),OR(Rekentool!$D$26="nee",Rekentool!$D$26="nvt"),OR(Rekentool!$D$27="nee",Rekentool!$D$27="nvt"),Rekentool!$D$18="nee",Rekentool!$D$31="ja",Rekentool!$D$32="nee"),Techniek!B105,"-")</f>
        <v>-</v>
      </c>
      <c r="C17" s="295" t="str">
        <f>IF(AND(OR(Rekentool!$D$25="nee",Rekentool!$D$25="nvt"),OR(Rekentool!$D$26="nee",Rekentool!$D$26="nvt"),OR(Rekentool!$D$27="nee",Rekentool!$D$27="nvt"),Rekentool!$D$18="nee",Rekentool!$D$31="ja",Rekentool!$D$32="nee"),Techniek!D105,"-")</f>
        <v>-</v>
      </c>
      <c r="D17" s="75"/>
      <c r="E17" s="75"/>
      <c r="F17" s="75"/>
      <c r="G17" s="295" t="str">
        <f>IF(AND(OR(Rekentool!$D$25="nee",Rekentool!$D$25="nvt"),OR(Rekentool!$D$26="nee",Rekentool!$D$26="nvt"),OR(Rekentool!$D$27="nee",Rekentool!$D$27="nvt"),Rekentool!$D$18="nee",Rekentool!$D$31="ja",Rekentool!$D$32="nee"),Techniek!H105,"-")</f>
        <v>-</v>
      </c>
      <c r="H17" s="295" t="str">
        <f>IF(AND(OR(Rekentool!$D$25="nee",Rekentool!$D$25="nvt"),OR(Rekentool!$D$26="nee",Rekentool!$D$26="nvt"),OR(Rekentool!$D$27="nee",Rekentool!$D$27="nvt"),Rekentool!$D$18="nee",Rekentool!$D$31="ja",Rekentool!$D$32="nee"),Techniek!J105,"-")</f>
        <v>-</v>
      </c>
    </row>
    <row r="18" spans="1:8" hidden="1" x14ac:dyDescent="0.25">
      <c r="A18" s="298" t="s">
        <v>82</v>
      </c>
      <c r="B18" s="294" t="str">
        <f>IF(AND(OR(Rekentool!$D$25="nee",Rekentool!$D$25="nvt"),OR(Rekentool!$D$26="nee",Rekentool!$D$26="nvt"),OR(Rekentool!$D$27="nee",Rekentool!$D$27="nvt"),Rekentool!$D$18="nee",Rekentool!$D$31="ja",Rekentool!$D$32="nee"),Techniek!B106,"-")</f>
        <v>-</v>
      </c>
      <c r="C18" s="299"/>
      <c r="D18" s="75"/>
      <c r="E18" s="75"/>
      <c r="F18" s="75"/>
      <c r="G18" s="294" t="str">
        <f>IF(AND(OR(Rekentool!$D$25="nee",Rekentool!$D$25="nvt"),OR(Rekentool!$D$26="nee",Rekentool!$D$26="nvt"),OR(Rekentool!$D$27="nee",Rekentool!$D$27="nvt"),Rekentool!$D$18="nee",Rekentool!$D$31="ja",Rekentool!$D$32="nee"),Techniek!H106,"-")</f>
        <v>-</v>
      </c>
      <c r="H18" s="299"/>
    </row>
    <row r="19" spans="1:8" hidden="1" x14ac:dyDescent="0.25">
      <c r="A19" s="298"/>
      <c r="B19" s="75"/>
      <c r="C19" s="75"/>
      <c r="D19" s="75"/>
      <c r="E19" s="75"/>
      <c r="F19" s="75"/>
      <c r="G19" s="75"/>
      <c r="H19" s="75"/>
    </row>
    <row r="20" spans="1:8" hidden="1" x14ac:dyDescent="0.25">
      <c r="A20" s="298" t="s">
        <v>80</v>
      </c>
      <c r="B20" s="295" t="str">
        <f>IF(AND(OR(Rekentool!$D$25="nee",Rekentool!$D$25="nvt"),OR(Rekentool!$D$26="nee",Rekentool!$D$26="nvt"),OR(Rekentool!$D$27="nee",Rekentool!$D$27="nvt"),OR(Rekentool!$D$31="nee",Rekentool!$D$31="nvt"),Rekentool!$D$32="ja"),Techniek!B109,"-")</f>
        <v>-</v>
      </c>
      <c r="C20" s="295" t="str">
        <f>IF(AND(OR(Rekentool!$D$25="nee",Rekentool!$D$25="nvt"),OR(Rekentool!$D$26="nee",Rekentool!$D$26="nvt"),OR(Rekentool!$D$27="nee",Rekentool!$D$27="nvt"),OR(Rekentool!$D$31="nee",Rekentool!$D$31="nvt"),Rekentool!$D$32="ja"),Techniek!D109,"-")</f>
        <v>-</v>
      </c>
      <c r="D20" s="75"/>
      <c r="E20" s="75"/>
      <c r="F20" s="75"/>
      <c r="G20" s="295" t="str">
        <f>IF(AND(OR(Rekentool!$D$25="nee",Rekentool!$D$25="nvt"),OR(Rekentool!$D$26="nee",Rekentool!$D$26="nvt"),OR(Rekentool!$D$27="nee",Rekentool!$D$27="nvt"),OR(Rekentool!$D$31="nee",Rekentool!$D$31="nvt"),Rekentool!$D$32="ja"),Techniek!H109,"-")</f>
        <v>-</v>
      </c>
      <c r="H20" s="295" t="str">
        <f>IF(AND(OR(Rekentool!$D$25="nee",Rekentool!$D$25="nvt"),OR(Rekentool!$D$26="nee",Rekentool!$D$26="nvt"),OR(Rekentool!$D$27="nee",Rekentool!$D$27="nvt"),OR(Rekentool!$D$31="nee",Rekentool!$D$31="nvt"),Rekentool!$D$32="ja"),Techniek!J109,"-")</f>
        <v>-</v>
      </c>
    </row>
    <row r="21" spans="1:8" hidden="1" x14ac:dyDescent="0.25">
      <c r="A21" s="298" t="s">
        <v>218</v>
      </c>
      <c r="B21" s="295" t="str">
        <f>IF(AND(OR(Rekentool!$D$25="nee",Rekentool!$D$25="nvt"),OR(Rekentool!$D$26="nee",Rekentool!$D$26="nvt"),OR(Rekentool!$D$27="nee",Rekentool!$D$27="nvt"),OR(Rekentool!$D$31="nee",Rekentool!$D$31="nvt"),Rekentool!$D$32="ja"),Techniek!B110,"-")</f>
        <v>-</v>
      </c>
      <c r="C21" s="295" t="str">
        <f>IF(AND(OR(Rekentool!$D$25="nee",Rekentool!$D$25="nvt"),OR(Rekentool!$D$26="nee",Rekentool!$D$26="nvt"),OR(Rekentool!$D$27="nee",Rekentool!$D$27="nvt"),OR(Rekentool!$D$31="nee",Rekentool!$D$31="nvt"),Rekentool!$D$32="ja"),Techniek!D110,"-")</f>
        <v>-</v>
      </c>
      <c r="D21" s="75"/>
      <c r="E21" s="75"/>
      <c r="F21" s="75"/>
      <c r="G21" s="295" t="str">
        <f>IF(AND(OR(Rekentool!$D$25="nee",Rekentool!$D$25="nvt"),OR(Rekentool!$D$26="nee",Rekentool!$D$26="nvt"),OR(Rekentool!$D$27="nee",Rekentool!$D$27="nvt"),OR(Rekentool!$D$31="nee",Rekentool!$D$31="nvt"),Rekentool!$D$32="ja"),Techniek!H110,"-")</f>
        <v>-</v>
      </c>
      <c r="H21" s="295" t="str">
        <f>IF(AND(OR(Rekentool!$D$25="nee",Rekentool!$D$25="nvt"),OR(Rekentool!$D$26="nee",Rekentool!$D$26="nvt"),OR(Rekentool!$D$27="nee",Rekentool!$D$27="nvt"),OR(Rekentool!$D$31="nee",Rekentool!$D$31="nvt"),Rekentool!$D$32="ja"),Techniek!J110,"-")</f>
        <v>-</v>
      </c>
    </row>
    <row r="22" spans="1:8" hidden="1" x14ac:dyDescent="0.25">
      <c r="A22" s="298" t="s">
        <v>82</v>
      </c>
      <c r="B22" s="294" t="str">
        <f>IF(AND(OR(Rekentool!$D$25="nee",Rekentool!$D$25="nvt"),OR(Rekentool!$D$26="nee",Rekentool!$D$26="nvt"),OR(Rekentool!$D$27="nee",Rekentool!$D$27="nvt"),OR(Rekentool!$D$31="nee",Rekentool!$D$31="nvt"),Rekentool!$D$32="ja"),Techniek!B111,"-")</f>
        <v>-</v>
      </c>
      <c r="C22" s="299"/>
      <c r="D22" s="75"/>
      <c r="E22" s="75"/>
      <c r="F22" s="75"/>
      <c r="G22" s="294" t="str">
        <f>IF(AND(OR(Rekentool!$D$25="nee",Rekentool!$D$25="nvt"),OR(Rekentool!$D$26="nee",Rekentool!$D$26="nvt"),OR(Rekentool!$D$27="nee",Rekentool!$D$27="nvt"),OR(Rekentool!$D$31="nee",Rekentool!$D$31="nvt"),Rekentool!$D$32="ja"),Techniek!H111,"-")</f>
        <v>-</v>
      </c>
      <c r="H22" s="299"/>
    </row>
    <row r="23" spans="1:8" hidden="1" x14ac:dyDescent="0.25">
      <c r="A23" s="298"/>
      <c r="B23" s="75"/>
      <c r="C23" s="75"/>
      <c r="D23" s="75"/>
      <c r="E23" s="75"/>
      <c r="F23" s="75"/>
      <c r="G23" s="75"/>
      <c r="H23" s="75"/>
    </row>
    <row r="24" spans="1:8" hidden="1" x14ac:dyDescent="0.25">
      <c r="A24" s="298"/>
      <c r="B24" s="75" t="s">
        <v>219</v>
      </c>
      <c r="C24" s="75"/>
      <c r="D24" s="75"/>
      <c r="E24" s="75"/>
      <c r="F24" s="75"/>
      <c r="G24" s="75" t="s">
        <v>148</v>
      </c>
      <c r="H24" s="75"/>
    </row>
    <row r="25" spans="1:8" hidden="1" x14ac:dyDescent="0.25">
      <c r="A25" s="298"/>
      <c r="B25" s="75" t="s">
        <v>143</v>
      </c>
      <c r="C25" s="75" t="s">
        <v>151</v>
      </c>
      <c r="D25" s="75"/>
      <c r="E25" s="75"/>
      <c r="F25" s="75"/>
      <c r="G25" s="75" t="s">
        <v>143</v>
      </c>
      <c r="H25" s="75" t="s">
        <v>144</v>
      </c>
    </row>
    <row r="26" spans="1:8" hidden="1" x14ac:dyDescent="0.25">
      <c r="A26" s="298" t="s">
        <v>80</v>
      </c>
      <c r="B26" s="295" t="str">
        <f>IF(AND(OR(Rekentool!$D$25="ja",Rekentool!$D$26="ja",Rekentool!$D$27="ja"),AND(Rekentool!$D$31="ja", Rekentool!$D$32="nee")),Techniek!B126,"-")</f>
        <v>-</v>
      </c>
      <c r="C26" s="295" t="str">
        <f>IF(AND(OR(Rekentool!$D$25="ja",Rekentool!$D$26="ja",Rekentool!$D$27="ja"),AND(Rekentool!$D$31="ja", Rekentool!$D$32="nee")),Techniek!D126,"-")</f>
        <v>-</v>
      </c>
      <c r="D26" s="75"/>
      <c r="E26" s="75"/>
      <c r="F26" s="75"/>
      <c r="G26" s="295" t="str">
        <f>IF(AND(OR(Rekentool!$D$25="ja",Rekentool!$D$26="ja",Rekentool!$D$27="ja"),AND(Rekentool!$D$31="ja", Rekentool!$D$32="nee")),Techniek!H126,"-")</f>
        <v>-</v>
      </c>
      <c r="H26" s="295" t="str">
        <f>IF(AND(OR(Rekentool!$D$25="ja",Rekentool!$D$26="ja",Rekentool!$D$27="ja"),AND(Rekentool!$D$31="ja", Rekentool!$D$32="nee")),Techniek!J126,"-")</f>
        <v>-</v>
      </c>
    </row>
    <row r="27" spans="1:8" hidden="1" x14ac:dyDescent="0.25">
      <c r="A27" s="298" t="s">
        <v>217</v>
      </c>
      <c r="B27" s="295" t="str">
        <f>IF(AND(OR(Rekentool!$D$25="ja",Rekentool!$D$26="ja",Rekentool!$D$27="ja"),AND(Rekentool!$D$31="ja", Rekentool!$D$32="nee")),Techniek!B127,"-")</f>
        <v>-</v>
      </c>
      <c r="C27" s="295" t="str">
        <f>IF(AND(OR(Rekentool!$D$25="ja",Rekentool!$D$26="ja",Rekentool!$D$27="ja"),AND(Rekentool!$D$31="ja", Rekentool!$D$32="nee")),Techniek!D127,"-")</f>
        <v>-</v>
      </c>
      <c r="D27" s="75"/>
      <c r="E27" s="75"/>
      <c r="F27" s="75"/>
      <c r="G27" s="295" t="str">
        <f>IF(AND(OR(Rekentool!$D$25="ja",Rekentool!$D$26="ja",Rekentool!$D$27="ja"),AND(Rekentool!$D$31="ja", Rekentool!$D$32="nee")),Techniek!H127,"-")</f>
        <v>-</v>
      </c>
      <c r="H27" s="295" t="str">
        <f>IF(AND(OR(Rekentool!$D$25="ja",Rekentool!$D$26="ja",Rekentool!$D$27="ja"),AND(Rekentool!$D$31="ja", Rekentool!$D$32="nee")),Techniek!J127,"-")</f>
        <v>-</v>
      </c>
    </row>
    <row r="28" spans="1:8" hidden="1" x14ac:dyDescent="0.25">
      <c r="A28" s="298" t="s">
        <v>82</v>
      </c>
      <c r="B28" s="294" t="str">
        <f>IF(AND(OR(Rekentool!$D$25="ja",Rekentool!$D$26="ja",Rekentool!$D$27="ja"),AND(Rekentool!$D$31="ja", Rekentool!$D$32="nee")),Techniek!B128,"-")</f>
        <v>-</v>
      </c>
      <c r="C28" s="75"/>
      <c r="D28" s="75"/>
      <c r="E28" s="75"/>
      <c r="F28" s="75"/>
      <c r="G28" s="294" t="str">
        <f>IF(AND(OR(Rekentool!$D$25="ja",Rekentool!$D$26="ja",Rekentool!$D$27="ja"),AND(Rekentool!$D$31="ja", Rekentool!$D$32="nee")),Techniek!H128,"-")</f>
        <v>-</v>
      </c>
      <c r="H28" s="75"/>
    </row>
    <row r="29" spans="1:8" hidden="1" x14ac:dyDescent="0.25">
      <c r="A29" s="298"/>
      <c r="B29" s="75"/>
      <c r="C29" s="75"/>
      <c r="D29" s="75"/>
      <c r="E29" s="75"/>
      <c r="F29" s="75"/>
      <c r="G29" s="75"/>
      <c r="H29" s="75"/>
    </row>
    <row r="30" spans="1:8" hidden="1" x14ac:dyDescent="0.25">
      <c r="A30" s="298" t="s">
        <v>80</v>
      </c>
      <c r="B30" s="295" t="str">
        <f>IF(AND(OR(Rekentool!$D$25="ja",Rekentool!$D$26="ja",Rekentool!$D$27="ja"),OR(Rekentool!$D$31="nee",Rekentool!$D$31="nvt"),Rekentool!$D$32="ja"),Techniek!B131,"-")</f>
        <v>-</v>
      </c>
      <c r="C30" s="295" t="str">
        <f>IF(AND(OR(Rekentool!$D$25="ja",Rekentool!$D$26="ja",Rekentool!$D$27="ja"),OR(Rekentool!$D$31="nee",Rekentool!$D$31="nvt"),Rekentool!$D$32="ja"),Techniek!D131,"-")</f>
        <v>-</v>
      </c>
      <c r="D30" s="75"/>
      <c r="E30" s="75"/>
      <c r="F30" s="75"/>
      <c r="G30" s="295" t="str">
        <f>IF(AND(OR(Rekentool!$D$25="ja",Rekentool!$D$26="ja",Rekentool!$D$27="ja"),OR(Rekentool!$D$31="nee",Rekentool!$D$31="nvt"),Rekentool!$D$32="ja"),Techniek!H131,"-")</f>
        <v>-</v>
      </c>
      <c r="H30" s="295" t="str">
        <f>IF(AND(OR(Rekentool!$D$25="ja",Rekentool!$D$26="ja",Rekentool!$D$27="ja"),OR(Rekentool!$D$31="nee",Rekentool!$D$31="nvt"),Rekentool!$D$32="ja"),Techniek!J131,"-")</f>
        <v>-</v>
      </c>
    </row>
    <row r="31" spans="1:8" hidden="1" x14ac:dyDescent="0.25">
      <c r="A31" s="298" t="s">
        <v>218</v>
      </c>
      <c r="B31" s="295" t="str">
        <f>IF(AND(OR(Rekentool!$D$25="ja",Rekentool!$D$26="ja",Rekentool!$D$27="ja"),OR(Rekentool!$D$31="nee",Rekentool!$D$31="nvt"),Rekentool!$D$32="ja"),Techniek!B132,"-")</f>
        <v>-</v>
      </c>
      <c r="C31" s="295" t="str">
        <f>IF(AND(OR(Rekentool!$D$25="ja",Rekentool!$D$26="ja",Rekentool!$D$27="ja"),OR(Rekentool!$D$31="nee",Rekentool!$D$31="nvt"),Rekentool!$D$32="ja"),Techniek!D132,"-")</f>
        <v>-</v>
      </c>
      <c r="D31" s="75"/>
      <c r="E31" s="75"/>
      <c r="F31" s="75"/>
      <c r="G31" s="295" t="str">
        <f>IF(AND(OR(Rekentool!$D$25="ja",Rekentool!$D$26="ja",Rekentool!$D$27="ja"),OR(Rekentool!$D$31="nee",Rekentool!$D$31="nvt"),Rekentool!$D$32="ja"),Techniek!H132,"-")</f>
        <v>-</v>
      </c>
      <c r="H31" s="295" t="str">
        <f>IF(AND(OR(Rekentool!$D$25="ja",Rekentool!$D$26="ja",Rekentool!$D$27="ja"),OR(Rekentool!$D$31="nee",Rekentool!$D$31="nvt"),Rekentool!$D$32="ja"),Techniek!J132,"-")</f>
        <v>-</v>
      </c>
    </row>
    <row r="32" spans="1:8" hidden="1" x14ac:dyDescent="0.25">
      <c r="A32" s="298" t="s">
        <v>82</v>
      </c>
      <c r="B32" s="294" t="str">
        <f>IF(AND(OR(Rekentool!$D$25="ja",Rekentool!$D$26="ja",Rekentool!$D$27="ja"),OR(Rekentool!$D$31="nee",Rekentool!$D$31="nvt"),Rekentool!$D$32="ja"),Techniek!B133,"-")</f>
        <v>-</v>
      </c>
      <c r="C32" s="75"/>
      <c r="D32" s="75"/>
      <c r="E32" s="75"/>
      <c r="F32" s="75"/>
      <c r="G32" s="295" t="str">
        <f>IF(AND(OR(Rekentool!$D$25="ja",Rekentool!$D$26="ja",Rekentool!$D$27="ja"),OR(Rekentool!$D$31="nee",Rekentool!$D$31="nvt"),Rekentool!$D$32="ja"),Techniek!H133,"-")</f>
        <v>-</v>
      </c>
      <c r="H32" s="75"/>
    </row>
    <row r="33" spans="1:8" hidden="1" x14ac:dyDescent="0.25">
      <c r="A33" s="285"/>
    </row>
    <row r="34" spans="1:8" hidden="1" x14ac:dyDescent="0.25">
      <c r="A34" s="285"/>
      <c r="B34" s="75" t="s">
        <v>150</v>
      </c>
      <c r="C34" s="75"/>
      <c r="D34" s="75"/>
      <c r="E34" s="75"/>
      <c r="F34" s="75"/>
      <c r="G34" s="75" t="s">
        <v>148</v>
      </c>
      <c r="H34" s="75"/>
    </row>
    <row r="35" spans="1:8" hidden="1" x14ac:dyDescent="0.25">
      <c r="A35" s="300"/>
      <c r="B35" s="75" t="s">
        <v>143</v>
      </c>
      <c r="C35" s="75" t="s">
        <v>151</v>
      </c>
      <c r="D35" s="75"/>
      <c r="E35" s="75"/>
      <c r="F35" s="75"/>
      <c r="G35" s="75" t="s">
        <v>143</v>
      </c>
      <c r="H35" s="75" t="s">
        <v>144</v>
      </c>
    </row>
    <row r="36" spans="1:8" hidden="1" x14ac:dyDescent="0.25">
      <c r="A36" s="298" t="s">
        <v>80</v>
      </c>
      <c r="B36" s="295" t="str">
        <f>IF(AND(Rekentool!$D$10=0,OR(Rekentool!$D$25="nee",Rekentool!$D$25="nvt"),OR(Rekentool!$D$26="nee",Rekentool!$D$26="nvt"),OR(Rekentool!$D$27="nee",Rekentool!$D$27="nvt"),OR(Rekentool!$D$31="nee",Rekentool!$D$31="nvt"),OR(Rekentool!$D$32="nee",Rekentool!$D$32="nvt")),Techniek!B114,"-")</f>
        <v>-</v>
      </c>
      <c r="C36" s="295" t="str">
        <f>IF(AND(Rekentool!$D$10=0,OR(Rekentool!$D$25="nee",Rekentool!$D$25="nvt"),OR(Rekentool!$D$26="nee",Rekentool!$D$26="nvt"),OR(Rekentool!$D$27="nee",Rekentool!$D$27="nvt"),OR(Rekentool!$D$31="nee",Rekentool!$D$31="nvt"),OR(Rekentool!$D$32="nee",Rekentool!$D$32="nvt")),Techniek!D114,"-")</f>
        <v>-</v>
      </c>
      <c r="G36" s="295" t="str">
        <f>IF(AND(Rekentool!$D$10=0,OR(Rekentool!$D$25="nee",Rekentool!$D$25="nvt"),OR(Rekentool!$D$26="nee",Rekentool!$D$26="nvt"),OR(Rekentool!$D$27="nee",Rekentool!$D$27="nvt"),OR(Rekentool!$D$31="nee",Rekentool!$D$31="nvt"),OR(Rekentool!$D$32="nee",Rekentool!$D$32="nvt")),Techniek!H114,"-")</f>
        <v>-</v>
      </c>
      <c r="H36" s="295" t="str">
        <f>IF(AND(Rekentool!$D$10=0,OR(Rekentool!$D$25="nee",Rekentool!$D$25="nvt"),OR(Rekentool!$D$26="nee",Rekentool!$D$26="nvt"),OR(Rekentool!$D$27="nee",Rekentool!$D$27="nvt"),OR(Rekentool!$D$31="nee",Rekentool!$D$31="nvt"),OR(Rekentool!$D$32="nee",Rekentool!$D$32="nvt")),Techniek!J114,"-")</f>
        <v>-</v>
      </c>
    </row>
  </sheetData>
  <sheetProtection password="80BB"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10" workbookViewId="0">
      <selection sqref="A1:XFD9"/>
    </sheetView>
  </sheetViews>
  <sheetFormatPr defaultRowHeight="15" x14ac:dyDescent="0.2"/>
  <cols>
    <col min="1" max="1" width="37.140625" style="54" customWidth="1"/>
    <col min="2" max="2" width="114" style="50" customWidth="1"/>
    <col min="3" max="3" width="26.7109375" style="20" customWidth="1"/>
    <col min="4" max="16384" width="9.140625" style="20"/>
  </cols>
  <sheetData>
    <row r="1" spans="1:2" ht="184.5" hidden="1" customHeight="1" x14ac:dyDescent="0.2">
      <c r="A1" s="53" t="s">
        <v>209</v>
      </c>
      <c r="B1" s="51" t="s">
        <v>212</v>
      </c>
    </row>
    <row r="2" spans="1:2" ht="60" hidden="1" x14ac:dyDescent="0.2">
      <c r="A2" s="53" t="s">
        <v>197</v>
      </c>
      <c r="B2" s="51" t="s">
        <v>202</v>
      </c>
    </row>
    <row r="3" spans="1:2" ht="82.5" hidden="1" customHeight="1" x14ac:dyDescent="0.2">
      <c r="A3" s="53" t="s">
        <v>204</v>
      </c>
      <c r="B3" s="51" t="s">
        <v>193</v>
      </c>
    </row>
    <row r="4" spans="1:2" ht="67.5" hidden="1" customHeight="1" x14ac:dyDescent="0.2">
      <c r="A4" s="53" t="s">
        <v>199</v>
      </c>
      <c r="B4" s="51" t="s">
        <v>210</v>
      </c>
    </row>
    <row r="5" spans="1:2" ht="93" hidden="1" customHeight="1" x14ac:dyDescent="0.2">
      <c r="A5" s="53" t="s">
        <v>195</v>
      </c>
      <c r="B5" s="51" t="s">
        <v>196</v>
      </c>
    </row>
    <row r="6" spans="1:2" ht="102" hidden="1" x14ac:dyDescent="0.2">
      <c r="A6" s="53" t="s">
        <v>205</v>
      </c>
      <c r="B6" s="52" t="s">
        <v>206</v>
      </c>
    </row>
    <row r="7" spans="1:2" ht="87.75" hidden="1" customHeight="1" x14ac:dyDescent="0.2">
      <c r="A7" s="53" t="s">
        <v>198</v>
      </c>
      <c r="B7" s="51" t="s">
        <v>211</v>
      </c>
    </row>
    <row r="8" spans="1:2" ht="75.75" hidden="1" customHeight="1" x14ac:dyDescent="0.2">
      <c r="A8" s="53" t="s">
        <v>194</v>
      </c>
      <c r="B8" s="51" t="s">
        <v>207</v>
      </c>
    </row>
    <row r="9" spans="1:2" ht="36.75" hidden="1" customHeight="1" x14ac:dyDescent="0.2">
      <c r="A9" s="53" t="s">
        <v>200</v>
      </c>
      <c r="B9" s="51" t="s">
        <v>201</v>
      </c>
    </row>
    <row r="11" spans="1:2" x14ac:dyDescent="0.2">
      <c r="B11" s="44"/>
    </row>
  </sheetData>
  <sheetProtection password="80BB" sheet="1" objects="1" scenarios="1"/>
  <sortState ref="A1:B9">
    <sortCondition ref="A1:A9"/>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Rekentool</vt:lpstr>
      <vt:lpstr>Veel gestelde vragen</vt:lpstr>
      <vt:lpstr>Techniek</vt:lpstr>
      <vt:lpstr>rekenoverzicht</vt:lpstr>
      <vt:lpstr>data Q en A</vt:lpstr>
      <vt:lpstr>Blad1</vt:lpstr>
      <vt:lpstr>Blad2</vt:lpstr>
      <vt:lpstr>Blad3</vt:lpstr>
      <vt:lpstr>Rekentool!Afdrukbereik</vt:lpstr>
      <vt:lpstr>ja</vt:lpstr>
      <vt:lpstr>nee</vt:lpstr>
    </vt:vector>
  </TitlesOfParts>
  <Company>Menzis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Juffermans, Eric</dc:creator>
  <cp:lastModifiedBy>Rooijen, Renée van</cp:lastModifiedBy>
  <cp:lastPrinted>2015-07-20T09:18:51Z</cp:lastPrinted>
  <dcterms:created xsi:type="dcterms:W3CDTF">2015-06-23T11:38:25Z</dcterms:created>
  <dcterms:modified xsi:type="dcterms:W3CDTF">2015-12-08T15:07:03Z</dcterms:modified>
</cp:coreProperties>
</file>